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aquinascmat-my.sharepoint.com/personal/jhickey_saint-martins_net/Documents/Exams/Exam Dates &amp; Deadlines/2025-26/"/>
    </mc:Choice>
  </mc:AlternateContent>
  <xr:revisionPtr revIDLastSave="273" documentId="8_{E9A7F7EF-3104-4035-AC3B-3D70DE70F21D}" xr6:coauthVersionLast="47" xr6:coauthVersionMax="47" xr10:uidLastSave="{C329D0B1-0011-4C78-83C7-F8728DCB33D6}"/>
  <bookViews>
    <workbookView xWindow="-28920" yWindow="-120" windowWidth="29040" windowHeight="15720" tabRatio="950" xr2:uid="{C7396025-5C31-4306-899A-DAF562D9ACAF}"/>
  </bookViews>
  <sheets>
    <sheet name="Exam Dates " sheetId="2" r:id="rId1"/>
    <sheet name="August 2025" sheetId="4" r:id="rId2"/>
    <sheet name="September 2025" sheetId="5" r:id="rId3"/>
    <sheet name="October 2025" sheetId="6" r:id="rId4"/>
    <sheet name="November 2025" sheetId="7" r:id="rId5"/>
    <sheet name="December 2025" sheetId="8" r:id="rId6"/>
    <sheet name="January 2026" sheetId="9" r:id="rId7"/>
    <sheet name="February 2026" sheetId="10" r:id="rId8"/>
    <sheet name="March 2026" sheetId="11" r:id="rId9"/>
    <sheet name="April 2026" sheetId="12" r:id="rId10"/>
    <sheet name="May 2026" sheetId="13" r:id="rId11"/>
    <sheet name="June 2026" sheetId="14" r:id="rId12"/>
    <sheet name="July 2026" sheetId="15" r:id="rId13"/>
    <sheet name="August 2026" sheetId="16" r:id="rId14"/>
    <sheet name="Calendar Background Data " sheetId="17" r:id="rId15"/>
  </sheets>
  <definedNames>
    <definedName name="_xlnm._FilterDatabase" localSheetId="0" hidden="1">'Exam Dates '!$A$2:$C$33</definedName>
    <definedName name="CalendarYear" localSheetId="9">'Calendar Background Data '!$A$9</definedName>
    <definedName name="CalendarYear" localSheetId="13">'Calendar Background Data '!$A$9</definedName>
    <definedName name="CalendarYear" localSheetId="7">'Calendar Background Data '!$A$9</definedName>
    <definedName name="CalendarYear" localSheetId="6">'Calendar Background Data '!$A$9</definedName>
    <definedName name="CalendarYear" localSheetId="12">'Calendar Background Data '!$A$9</definedName>
    <definedName name="CalendarYear" localSheetId="11">'Calendar Background Data '!$A$9</definedName>
    <definedName name="CalendarYear" localSheetId="8">'Calendar Background Data '!$A$9</definedName>
    <definedName name="CalendarYear" localSheetId="10">'Calendar Background Data '!$A$9</definedName>
    <definedName name="CalendarYear">'Calendar Background Data '!$A$4</definedName>
    <definedName name="ColumnTitleRegion1..H12.1">'January 2026'!$B$3</definedName>
    <definedName name="ColumnTitleRegion1..H12.10">'October 2025'!$B$3</definedName>
    <definedName name="ColumnTitleRegion1..H12.11">'November 2025'!$B$3</definedName>
    <definedName name="ColumnTitleRegion1..H12.12">'December 2025'!$B$3</definedName>
    <definedName name="ColumnTitleRegion1..H12.2">'February 2026'!$B$3</definedName>
    <definedName name="ColumnTitleRegion1..H12.3">'March 2026'!$B$3</definedName>
    <definedName name="ColumnTitleRegion1..H12.4">'April 2026'!$B$3</definedName>
    <definedName name="ColumnTitleRegion1..H12.5">'May 2026'!$B$3</definedName>
    <definedName name="ColumnTitleRegion1..H12.6">'June 2026'!$B$3</definedName>
    <definedName name="ColumnTitleRegion1..H12.7">'July 2026'!$B$3</definedName>
    <definedName name="ColumnTitleRegion1..H12.8" localSheetId="13">'August 2026'!$B$3</definedName>
    <definedName name="ColumnTitleRegion1..H12.8">'August 2025'!$B$3</definedName>
    <definedName name="ColumnTitleRegion1..H12.9">'September 2025'!$B$3</definedName>
    <definedName name="ColumnTitleRegion2..C14.1">'January 2026'!$B$3</definedName>
    <definedName name="ColumnTitleRegion2..C14.10">'October 2025'!$B$3</definedName>
    <definedName name="ColumnTitleRegion2..C14.11">'November 2025'!$B$3</definedName>
    <definedName name="ColumnTitleRegion2..C14.12">'December 2025'!$B$3</definedName>
    <definedName name="ColumnTitleRegion2..C14.2">'February 2026'!$B$3</definedName>
    <definedName name="ColumnTitleRegion2..C14.3">'March 2026'!$B$3</definedName>
    <definedName name="ColumnTitleRegion2..C14.4">'April 2026'!$B$3</definedName>
    <definedName name="ColumnTitleRegion2..C14.5">'May 2026'!$B$3</definedName>
    <definedName name="ColumnTitleRegion2..C14.6">'June 2026'!$B$3</definedName>
    <definedName name="ColumnTitleRegion2..C14.7">'July 2026'!$B$3</definedName>
    <definedName name="ColumnTitleRegion2..C14.8" localSheetId="13">'August 2026'!$B$3</definedName>
    <definedName name="ColumnTitleRegion2..C14.8">'August 2025'!$B$3</definedName>
    <definedName name="ColumnTitleRegion2..C14.9">'September 2025'!$B$3</definedName>
    <definedName name="DaysAndWeeks" localSheetId="9">{0,1,2,3,4,5,6} + {0;1;2;3;4;5}*7</definedName>
    <definedName name="DaysAndWeeks" localSheetId="13">{0,1,2,3,4,5,6} + {0;1;2;3;4;5}*7</definedName>
    <definedName name="DaysAndWeeks" localSheetId="5">{0,1,2,3,4,5,6} + {0;1;2;3;4;5}*7</definedName>
    <definedName name="DaysAndWeeks" localSheetId="7">{0,1,2,3,4,5,6} + {0;1;2;3;4;5}*7</definedName>
    <definedName name="DaysAndWeeks" localSheetId="6">{0,1,2,3,4,5,6} + {0;1;2;3;4;5}*7</definedName>
    <definedName name="DaysAndWeeks" localSheetId="12">{0,1,2,3,4,5,6} + {0;1;2;3;4;5}*7</definedName>
    <definedName name="DaysAndWeeks" localSheetId="11">{0,1,2,3,4,5,6} + {0;1;2;3;4;5}*7</definedName>
    <definedName name="DaysAndWeeks" localSheetId="8">{0,1,2,3,4,5,6} + {0;1;2;3;4;5}*7</definedName>
    <definedName name="DaysAndWeeks" localSheetId="10">{0,1,2,3,4,5,6} + {0;1;2;3;4;5}*7</definedName>
    <definedName name="DaysAndWeeks" localSheetId="4">{0,1,2,3,4,5,6} + {0;1;2;3;4;5}*7</definedName>
    <definedName name="DaysAndWeeks" localSheetId="3">{0,1,2,3,4,5,6} + {0;1;2;3;4;5}*7</definedName>
    <definedName name="DaysAndWeeks" localSheetId="2">{0,1,2,3,4,5,6} + {0;1;2;3;4;5}*7</definedName>
    <definedName name="DaysAndWeeks">{0,1,2,3,4,5,6} + {0;1;2;3;4;5}*7</definedName>
    <definedName name="_xlnm.Print_Area" localSheetId="9">'April 2026'!$A:$I</definedName>
    <definedName name="_xlnm.Print_Area" localSheetId="1">'August 2025'!$A:$I</definedName>
    <definedName name="_xlnm.Print_Area" localSheetId="13">'August 2026'!$A:$I</definedName>
    <definedName name="_xlnm.Print_Area" localSheetId="5">'December 2025'!$A:$I</definedName>
    <definedName name="_xlnm.Print_Area" localSheetId="7">'February 2026'!$A:$I</definedName>
    <definedName name="_xlnm.Print_Area" localSheetId="6">'January 2026'!$A:$I</definedName>
    <definedName name="_xlnm.Print_Area" localSheetId="12">'July 2026'!$A:$I</definedName>
    <definedName name="_xlnm.Print_Area" localSheetId="11">'June 2026'!$A:$I</definedName>
    <definedName name="_xlnm.Print_Area" localSheetId="8">'March 2026'!$A:$I</definedName>
    <definedName name="_xlnm.Print_Area" localSheetId="10">'May 2026'!$A:$I</definedName>
    <definedName name="_xlnm.Print_Area" localSheetId="4">'November 2025'!$A:$I</definedName>
    <definedName name="_xlnm.Print_Area" localSheetId="3">'October 2025'!$A:$I</definedName>
    <definedName name="_xlnm.Print_Area" localSheetId="2">'September 2025'!$A:$I</definedName>
    <definedName name="RowTitleRegion1..K3" localSheetId="9">'Calendar Background Data '!$A$8</definedName>
    <definedName name="RowTitleRegion1..K3" localSheetId="13">'Calendar Background Data '!$A$8</definedName>
    <definedName name="RowTitleRegion1..K3" localSheetId="7">'Calendar Background Data '!$A$8</definedName>
    <definedName name="RowTitleRegion1..K3" localSheetId="6">'Calendar Background Data '!$A$8</definedName>
    <definedName name="RowTitleRegion1..K3" localSheetId="12">'Calendar Background Data '!$A$8</definedName>
    <definedName name="RowTitleRegion1..K3" localSheetId="11">'Calendar Background Data '!$A$8</definedName>
    <definedName name="RowTitleRegion1..K3" localSheetId="8">'Calendar Background Data '!$A$8</definedName>
    <definedName name="RowTitleRegion1..K3" localSheetId="10">'Calendar Background Data '!$A$8</definedName>
    <definedName name="RowTitleRegion1..K3">'Calendar Background Data '!$A$3</definedName>
    <definedName name="Slicer_Year_Group">#N/A</definedName>
    <definedName name="WeekStart" localSheetId="9">'Calendar Background Data '!$B$9</definedName>
    <definedName name="WeekStart" localSheetId="13">'Calendar Background Data '!$B$9</definedName>
    <definedName name="WeekStart" localSheetId="7">'Calendar Background Data '!$B$9</definedName>
    <definedName name="WeekStart" localSheetId="6">'Calendar Background Data '!$B$9</definedName>
    <definedName name="WeekStart" localSheetId="12">'Calendar Background Data '!$B$9</definedName>
    <definedName name="WeekStart" localSheetId="11">'Calendar Background Data '!$B$9</definedName>
    <definedName name="WeekStart" localSheetId="8">'Calendar Background Data '!$B$9</definedName>
    <definedName name="WeekStart" localSheetId="10">'Calendar Background Data '!$B$9</definedName>
    <definedName name="WeekStart">'Calendar Background Data '!$B$4</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c r="B3" i="16"/>
  <c r="B4" i="16" a="1"/>
  <c r="H4" i="16" s="1"/>
  <c r="H3" i="16" s="1"/>
  <c r="B6" i="16" a="1"/>
  <c r="B6" i="16" s="1"/>
  <c r="B8" i="16" a="1"/>
  <c r="D8" i="16" s="1"/>
  <c r="B10" i="16" a="1"/>
  <c r="H10" i="16" s="1"/>
  <c r="B12" i="16" a="1"/>
  <c r="B12" i="16" s="1"/>
  <c r="B14" i="16" a="1"/>
  <c r="B14" i="16" s="1"/>
  <c r="B2" i="15"/>
  <c r="B3" i="15"/>
  <c r="B4" i="15" a="1"/>
  <c r="E4" i="15" s="1"/>
  <c r="E3" i="15" s="1"/>
  <c r="G4" i="15"/>
  <c r="G3" i="15" s="1"/>
  <c r="B6" i="15" a="1"/>
  <c r="B6" i="15" s="1"/>
  <c r="B8" i="15" a="1"/>
  <c r="F8" i="15" s="1"/>
  <c r="B10" i="15" a="1"/>
  <c r="E10" i="15" s="1"/>
  <c r="B12" i="15" a="1"/>
  <c r="B12" i="15" s="1"/>
  <c r="B14" i="15" a="1"/>
  <c r="B14" i="15" s="1"/>
  <c r="B2" i="14"/>
  <c r="B3" i="14"/>
  <c r="B4" i="14" a="1"/>
  <c r="E4" i="14" s="1"/>
  <c r="E3" i="14" s="1"/>
  <c r="B11" i="14" a="1"/>
  <c r="B11" i="14" s="1"/>
  <c r="B17" i="14" a="1"/>
  <c r="F17" i="14" s="1"/>
  <c r="B23" i="14" a="1"/>
  <c r="E23" i="14" s="1"/>
  <c r="B27" i="14" a="1"/>
  <c r="B27" i="14" s="1"/>
  <c r="B29" i="14" a="1"/>
  <c r="C29" i="14" s="1"/>
  <c r="B2" i="13"/>
  <c r="B3" i="13"/>
  <c r="B4" i="13" a="1"/>
  <c r="H4" i="13" s="1"/>
  <c r="H3" i="13" s="1"/>
  <c r="B6" i="13" a="1"/>
  <c r="B6" i="13" s="1"/>
  <c r="B10" i="13" a="1"/>
  <c r="F10" i="13" s="1"/>
  <c r="B14" i="13" a="1"/>
  <c r="G14" i="13" s="1"/>
  <c r="B18" i="13" a="1"/>
  <c r="B18" i="13" s="1"/>
  <c r="B20" i="13" a="1"/>
  <c r="B20" i="13" s="1"/>
  <c r="B2" i="12"/>
  <c r="B3" i="12"/>
  <c r="B4" i="12" a="1"/>
  <c r="E4" i="12" s="1"/>
  <c r="E3" i="12" s="1"/>
  <c r="B6" i="12" a="1"/>
  <c r="B6" i="12" s="1"/>
  <c r="B8" i="12" a="1"/>
  <c r="F8" i="12" s="1"/>
  <c r="B12" i="12" a="1"/>
  <c r="E12" i="12" s="1"/>
  <c r="B15" i="12" a="1"/>
  <c r="B15" i="12" s="1"/>
  <c r="B17" i="12" a="1"/>
  <c r="C17" i="12" s="1"/>
  <c r="B2" i="11"/>
  <c r="B3" i="11"/>
  <c r="B4" i="11" a="1"/>
  <c r="F4" i="11" s="1"/>
  <c r="F3" i="11" s="1"/>
  <c r="B6" i="11" a="1"/>
  <c r="B6" i="11" s="1"/>
  <c r="B8" i="11" a="1"/>
  <c r="B8" i="11" s="1"/>
  <c r="B10" i="11" a="1"/>
  <c r="F10" i="11" s="1"/>
  <c r="B12" i="11" a="1"/>
  <c r="B12" i="11" s="1"/>
  <c r="B14" i="11" a="1"/>
  <c r="B14" i="11" s="1"/>
  <c r="B2" i="10"/>
  <c r="B3" i="10"/>
  <c r="B4" i="10" a="1"/>
  <c r="F4" i="10" s="1"/>
  <c r="F3" i="10" s="1"/>
  <c r="B6" i="10" a="1"/>
  <c r="B6" i="10" s="1"/>
  <c r="B8" i="10" a="1"/>
  <c r="B8" i="10" s="1"/>
  <c r="B10" i="10" a="1"/>
  <c r="F10" i="10" s="1"/>
  <c r="B12" i="10" a="1"/>
  <c r="B12" i="10" s="1"/>
  <c r="B14" i="10" a="1"/>
  <c r="B14" i="10" s="1"/>
  <c r="B2" i="9"/>
  <c r="B3" i="9"/>
  <c r="B4" i="9" a="1"/>
  <c r="E4" i="9" s="1"/>
  <c r="E3" i="9" s="1"/>
  <c r="B6" i="9" a="1"/>
  <c r="B6" i="9" s="1"/>
  <c r="B8" i="9" a="1"/>
  <c r="B8" i="9" s="1"/>
  <c r="B10" i="9" a="1"/>
  <c r="F10" i="9" s="1"/>
  <c r="B13" i="9" a="1"/>
  <c r="B13" i="9" s="1"/>
  <c r="B15" i="9" a="1"/>
  <c r="B15" i="9" s="1"/>
  <c r="B8" i="16" l="1"/>
  <c r="F6" i="16"/>
  <c r="F4" i="15"/>
  <c r="F3" i="15" s="1"/>
  <c r="B8" i="12"/>
  <c r="D12" i="12"/>
  <c r="B4" i="14"/>
  <c r="B29" i="14"/>
  <c r="D23" i="14"/>
  <c r="C23" i="14"/>
  <c r="C4" i="15"/>
  <c r="C3" i="15" s="1"/>
  <c r="G4" i="16"/>
  <c r="G3" i="16" s="1"/>
  <c r="G6" i="11"/>
  <c r="B4" i="15"/>
  <c r="F4" i="16"/>
  <c r="F3" i="16" s="1"/>
  <c r="E4" i="11"/>
  <c r="E3" i="11" s="1"/>
  <c r="B4" i="12"/>
  <c r="C14" i="15"/>
  <c r="D4" i="11"/>
  <c r="D3" i="11" s="1"/>
  <c r="C12" i="12"/>
  <c r="E10" i="13"/>
  <c r="B23" i="14"/>
  <c r="C10" i="15"/>
  <c r="C14" i="16"/>
  <c r="H6" i="11"/>
  <c r="C10" i="13"/>
  <c r="B10" i="15"/>
  <c r="G10" i="16"/>
  <c r="C4" i="13"/>
  <c r="C3" i="13" s="1"/>
  <c r="F10" i="16"/>
  <c r="E4" i="16"/>
  <c r="E3" i="16" s="1"/>
  <c r="B4" i="13"/>
  <c r="E11" i="14"/>
  <c r="H10" i="15"/>
  <c r="D4" i="15"/>
  <c r="D3" i="15" s="1"/>
  <c r="E10" i="16"/>
  <c r="D4" i="16"/>
  <c r="D3" i="16" s="1"/>
  <c r="D8" i="15"/>
  <c r="G10" i="15"/>
  <c r="D10" i="16"/>
  <c r="C20" i="13"/>
  <c r="D4" i="14"/>
  <c r="D3" i="14" s="1"/>
  <c r="F10" i="15"/>
  <c r="C10" i="16"/>
  <c r="C4" i="14"/>
  <c r="C3" i="14" s="1"/>
  <c r="D10" i="15"/>
  <c r="B10" i="16"/>
  <c r="C4" i="16"/>
  <c r="C3" i="16" s="1"/>
  <c r="C4" i="11"/>
  <c r="C3" i="11" s="1"/>
  <c r="H6" i="12"/>
  <c r="D10" i="13"/>
  <c r="C8" i="16"/>
  <c r="B4" i="16"/>
  <c r="H6" i="16"/>
  <c r="B17" i="12"/>
  <c r="D4" i="13"/>
  <c r="D3" i="13" s="1"/>
  <c r="H4" i="15"/>
  <c r="H3" i="15" s="1"/>
  <c r="G6" i="16"/>
  <c r="H12" i="16"/>
  <c r="G12" i="16"/>
  <c r="F12" i="16"/>
  <c r="E12" i="16"/>
  <c r="E6" i="16"/>
  <c r="D12" i="16"/>
  <c r="H8" i="16"/>
  <c r="D6" i="16"/>
  <c r="C12" i="16"/>
  <c r="G8" i="16"/>
  <c r="C6" i="16"/>
  <c r="F8" i="16"/>
  <c r="E8" i="16"/>
  <c r="E8" i="15"/>
  <c r="E27" i="14"/>
  <c r="D14" i="13"/>
  <c r="C14" i="13"/>
  <c r="H11" i="14"/>
  <c r="C8" i="15"/>
  <c r="D4" i="12"/>
  <c r="D3" i="12" s="1"/>
  <c r="B14" i="13"/>
  <c r="G11" i="14"/>
  <c r="B8" i="15"/>
  <c r="C4" i="12"/>
  <c r="C3" i="12" s="1"/>
  <c r="F11" i="14"/>
  <c r="H12" i="15"/>
  <c r="H6" i="15"/>
  <c r="G12" i="15"/>
  <c r="G6" i="15"/>
  <c r="F12" i="15"/>
  <c r="F6" i="15"/>
  <c r="E12" i="15"/>
  <c r="E6" i="15"/>
  <c r="D12" i="15"/>
  <c r="H8" i="15"/>
  <c r="D6" i="15"/>
  <c r="C12" i="15"/>
  <c r="G8" i="15"/>
  <c r="C6" i="15"/>
  <c r="H17" i="14"/>
  <c r="G17" i="14"/>
  <c r="E17" i="14"/>
  <c r="G6" i="12"/>
  <c r="F14" i="13"/>
  <c r="F4" i="13"/>
  <c r="F3" i="13" s="1"/>
  <c r="G27" i="14"/>
  <c r="C17" i="14"/>
  <c r="G4" i="13"/>
  <c r="G3" i="13" s="1"/>
  <c r="H27" i="14"/>
  <c r="D17" i="14"/>
  <c r="E14" i="13"/>
  <c r="E4" i="13"/>
  <c r="E3" i="13" s="1"/>
  <c r="F27" i="14"/>
  <c r="B17" i="14"/>
  <c r="D27" i="14"/>
  <c r="D11" i="14"/>
  <c r="C27" i="14"/>
  <c r="C11" i="14"/>
  <c r="H23" i="14"/>
  <c r="H4" i="14"/>
  <c r="H3" i="14" s="1"/>
  <c r="G23" i="14"/>
  <c r="G4" i="14"/>
  <c r="G3" i="14" s="1"/>
  <c r="F23" i="14"/>
  <c r="F4" i="14"/>
  <c r="F3" i="14" s="1"/>
  <c r="F6" i="12"/>
  <c r="H14" i="13"/>
  <c r="B10" i="13"/>
  <c r="H18" i="13"/>
  <c r="H6" i="13"/>
  <c r="G18" i="13"/>
  <c r="G6" i="13"/>
  <c r="F18" i="13"/>
  <c r="F6" i="13"/>
  <c r="E18" i="13"/>
  <c r="E6" i="13"/>
  <c r="D18" i="13"/>
  <c r="H10" i="13"/>
  <c r="D6" i="13"/>
  <c r="C18" i="13"/>
  <c r="G10" i="13"/>
  <c r="C6" i="13"/>
  <c r="G12" i="10"/>
  <c r="G12" i="11"/>
  <c r="H15" i="12"/>
  <c r="B12" i="12"/>
  <c r="H12" i="10"/>
  <c r="H12" i="11"/>
  <c r="F12" i="10"/>
  <c r="F12" i="11"/>
  <c r="D8" i="12"/>
  <c r="E8" i="12"/>
  <c r="E12" i="10"/>
  <c r="E12" i="11"/>
  <c r="C8" i="12"/>
  <c r="G15" i="12"/>
  <c r="F15" i="12"/>
  <c r="E15" i="12"/>
  <c r="E6" i="12"/>
  <c r="D15" i="12"/>
  <c r="H8" i="12"/>
  <c r="D6" i="12"/>
  <c r="C15" i="12"/>
  <c r="G8" i="12"/>
  <c r="C6" i="12"/>
  <c r="H12" i="12"/>
  <c r="H4" i="12"/>
  <c r="H3" i="12" s="1"/>
  <c r="G12" i="12"/>
  <c r="G4" i="12"/>
  <c r="G3" i="12" s="1"/>
  <c r="F12" i="12"/>
  <c r="F4" i="12"/>
  <c r="F3" i="12" s="1"/>
  <c r="E6" i="11"/>
  <c r="B4" i="11"/>
  <c r="F6" i="11"/>
  <c r="E4" i="10"/>
  <c r="E3" i="10" s="1"/>
  <c r="C10" i="11"/>
  <c r="D4" i="10"/>
  <c r="D3" i="10" s="1"/>
  <c r="C4" i="10"/>
  <c r="C3" i="10" s="1"/>
  <c r="E10" i="11"/>
  <c r="E8" i="11"/>
  <c r="H10" i="11"/>
  <c r="D8" i="11"/>
  <c r="H4" i="11"/>
  <c r="H3" i="11" s="1"/>
  <c r="D10" i="11"/>
  <c r="B10" i="11"/>
  <c r="D12" i="11"/>
  <c r="H8" i="11"/>
  <c r="D6" i="11"/>
  <c r="C12" i="11"/>
  <c r="G8" i="11"/>
  <c r="C6" i="11"/>
  <c r="F8" i="11"/>
  <c r="C14" i="11"/>
  <c r="G10" i="11"/>
  <c r="C8" i="11"/>
  <c r="G4" i="11"/>
  <c r="G3" i="11" s="1"/>
  <c r="H6" i="10"/>
  <c r="G6" i="10"/>
  <c r="F6" i="10"/>
  <c r="E10" i="10"/>
  <c r="D10" i="10"/>
  <c r="B4" i="10"/>
  <c r="C10" i="10"/>
  <c r="B10" i="10"/>
  <c r="E6" i="10"/>
  <c r="E8" i="10"/>
  <c r="H10" i="10"/>
  <c r="D8" i="10"/>
  <c r="H4" i="10"/>
  <c r="H3" i="10" s="1"/>
  <c r="C14" i="10"/>
  <c r="G10" i="10"/>
  <c r="C8" i="10"/>
  <c r="G4" i="10"/>
  <c r="G3" i="10" s="1"/>
  <c r="D12" i="10"/>
  <c r="H8" i="10"/>
  <c r="D6" i="10"/>
  <c r="C12" i="10"/>
  <c r="G8" i="10"/>
  <c r="C6" i="10"/>
  <c r="F8" i="10"/>
  <c r="D4" i="9"/>
  <c r="D3" i="9" s="1"/>
  <c r="C4" i="9"/>
  <c r="C3" i="9" s="1"/>
  <c r="E10" i="9"/>
  <c r="H13" i="9"/>
  <c r="D10" i="9"/>
  <c r="H6" i="9"/>
  <c r="G13" i="9"/>
  <c r="C10" i="9"/>
  <c r="G6" i="9"/>
  <c r="F13" i="9"/>
  <c r="B10" i="9"/>
  <c r="F6" i="9"/>
  <c r="B4" i="9"/>
  <c r="E6" i="9"/>
  <c r="D13" i="9"/>
  <c r="H8" i="9"/>
  <c r="D6" i="9"/>
  <c r="C13" i="9"/>
  <c r="G8" i="9"/>
  <c r="C6" i="9"/>
  <c r="E8" i="9"/>
  <c r="E13" i="9"/>
  <c r="F8" i="9"/>
  <c r="H10" i="9"/>
  <c r="D8" i="9"/>
  <c r="H4" i="9"/>
  <c r="H3" i="9" s="1"/>
  <c r="C15" i="9"/>
  <c r="G10" i="9"/>
  <c r="C8" i="9"/>
  <c r="G4" i="9"/>
  <c r="G3" i="9" s="1"/>
  <c r="F4" i="9"/>
  <c r="F3" i="9" s="1"/>
  <c r="B2" i="8" l="1"/>
  <c r="B3" i="8"/>
  <c r="B4" i="8" a="1"/>
  <c r="F4" i="8" s="1"/>
  <c r="F3" i="8" s="1"/>
  <c r="B6" i="8" a="1"/>
  <c r="F6" i="8" s="1"/>
  <c r="B8" i="8" a="1"/>
  <c r="B8" i="8" s="1"/>
  <c r="B10" i="8" a="1"/>
  <c r="F10" i="8" s="1"/>
  <c r="B12" i="8" a="1"/>
  <c r="D12" i="8" s="1"/>
  <c r="B14" i="8" a="1"/>
  <c r="B14" i="8" s="1"/>
  <c r="B2" i="7"/>
  <c r="B3" i="7"/>
  <c r="B4" i="7" a="1"/>
  <c r="E4" i="7" s="1"/>
  <c r="E3" i="7" s="1"/>
  <c r="B6" i="7" a="1"/>
  <c r="B6" i="7" s="1"/>
  <c r="B8" i="7" a="1"/>
  <c r="F8" i="7" s="1"/>
  <c r="B10" i="7" a="1"/>
  <c r="E10" i="7" s="1"/>
  <c r="B13" i="7" a="1"/>
  <c r="B13" i="7" s="1"/>
  <c r="B16" i="7" a="1"/>
  <c r="B16" i="7" s="1"/>
  <c r="B2" i="6"/>
  <c r="B3" i="6"/>
  <c r="B4" i="6" a="1"/>
  <c r="H4" i="6" s="1"/>
  <c r="H3" i="6" s="1"/>
  <c r="B6" i="6" a="1"/>
  <c r="C6" i="6" s="1"/>
  <c r="B8" i="6" a="1"/>
  <c r="D8" i="6" s="1"/>
  <c r="B10" i="6" a="1"/>
  <c r="H10" i="6" s="1"/>
  <c r="B12" i="6" a="1"/>
  <c r="C12" i="6" s="1"/>
  <c r="B14" i="6" a="1"/>
  <c r="B14" i="6" s="1"/>
  <c r="B2" i="5"/>
  <c r="B3" i="5"/>
  <c r="B4" i="5" a="1"/>
  <c r="E4" i="5" s="1"/>
  <c r="E3" i="5" s="1"/>
  <c r="B6" i="5" a="1"/>
  <c r="B6" i="5" s="1"/>
  <c r="B8" i="5" a="1"/>
  <c r="F8" i="5" s="1"/>
  <c r="B10" i="5" a="1"/>
  <c r="E10" i="5" s="1"/>
  <c r="B12" i="5" a="1"/>
  <c r="B12" i="5" s="1"/>
  <c r="B14" i="5" a="1"/>
  <c r="B14" i="5" s="1"/>
  <c r="B2" i="4"/>
  <c r="B3" i="4"/>
  <c r="B4" i="4" a="1"/>
  <c r="F4" i="4" s="1"/>
  <c r="F3" i="4" s="1"/>
  <c r="B6" i="4" a="1"/>
  <c r="D6" i="4" s="1"/>
  <c r="B8" i="4" a="1"/>
  <c r="B8" i="4" s="1"/>
  <c r="B10" i="4" a="1"/>
  <c r="H10" i="4" s="1"/>
  <c r="B12" i="4" a="1"/>
  <c r="D12" i="4" s="1"/>
  <c r="B14" i="4" a="1"/>
  <c r="B14" i="4" s="1"/>
  <c r="C10" i="5" l="1"/>
  <c r="B10" i="5"/>
  <c r="B10" i="7"/>
  <c r="C10" i="7"/>
  <c r="H12" i="5"/>
  <c r="G12" i="5"/>
  <c r="B10" i="6"/>
  <c r="F13" i="7"/>
  <c r="B12" i="8"/>
  <c r="E4" i="6"/>
  <c r="E3" i="6" s="1"/>
  <c r="D4" i="6"/>
  <c r="D3" i="6" s="1"/>
  <c r="D4" i="7"/>
  <c r="D3" i="7" s="1"/>
  <c r="D4" i="5"/>
  <c r="D3" i="5" s="1"/>
  <c r="B10" i="8"/>
  <c r="E6" i="8"/>
  <c r="C4" i="6"/>
  <c r="C3" i="6" s="1"/>
  <c r="D6" i="8"/>
  <c r="C8" i="6"/>
  <c r="C6" i="8"/>
  <c r="D10" i="7"/>
  <c r="C12" i="8"/>
  <c r="B6" i="8"/>
  <c r="E4" i="8"/>
  <c r="E3" i="8" s="1"/>
  <c r="G4" i="4"/>
  <c r="G3" i="4" s="1"/>
  <c r="E10" i="8"/>
  <c r="D4" i="8"/>
  <c r="D3" i="8" s="1"/>
  <c r="D10" i="8"/>
  <c r="C4" i="8"/>
  <c r="C3" i="8" s="1"/>
  <c r="B4" i="6"/>
  <c r="E6" i="7"/>
  <c r="C10" i="8"/>
  <c r="B4" i="8"/>
  <c r="C10" i="6"/>
  <c r="H12" i="8"/>
  <c r="G6" i="7"/>
  <c r="E12" i="8"/>
  <c r="G6" i="8"/>
  <c r="G12" i="8"/>
  <c r="H6" i="7"/>
  <c r="F12" i="8"/>
  <c r="H6" i="8"/>
  <c r="D10" i="5"/>
  <c r="D10" i="6"/>
  <c r="F6" i="7"/>
  <c r="H8" i="8"/>
  <c r="G8" i="8"/>
  <c r="F8" i="8"/>
  <c r="E8" i="8"/>
  <c r="H10" i="8"/>
  <c r="D8" i="8"/>
  <c r="H4" i="8"/>
  <c r="H3" i="8" s="1"/>
  <c r="C14" i="8"/>
  <c r="G10" i="8"/>
  <c r="C8" i="8"/>
  <c r="G4" i="8"/>
  <c r="G3" i="8" s="1"/>
  <c r="C16" i="7"/>
  <c r="H8" i="7"/>
  <c r="C4" i="7"/>
  <c r="C3" i="7" s="1"/>
  <c r="B12" i="6"/>
  <c r="E13" i="7"/>
  <c r="H12" i="6"/>
  <c r="G12" i="6"/>
  <c r="F12" i="6"/>
  <c r="B6" i="6"/>
  <c r="E8" i="7"/>
  <c r="B4" i="7"/>
  <c r="E12" i="6"/>
  <c r="C4" i="5"/>
  <c r="C3" i="5" s="1"/>
  <c r="D8" i="7"/>
  <c r="H6" i="5"/>
  <c r="D12" i="6"/>
  <c r="G4" i="6"/>
  <c r="G3" i="6" s="1"/>
  <c r="H13" i="7"/>
  <c r="C8" i="7"/>
  <c r="F4" i="6"/>
  <c r="F3" i="6" s="1"/>
  <c r="G13" i="7"/>
  <c r="B8" i="7"/>
  <c r="D13" i="7"/>
  <c r="D6" i="7"/>
  <c r="C13" i="7"/>
  <c r="G8" i="7"/>
  <c r="C6" i="7"/>
  <c r="H10" i="7"/>
  <c r="H4" i="7"/>
  <c r="H3" i="7" s="1"/>
  <c r="G10" i="7"/>
  <c r="G4" i="7"/>
  <c r="G3" i="7" s="1"/>
  <c r="F10" i="7"/>
  <c r="F4" i="7"/>
  <c r="F3" i="7" s="1"/>
  <c r="C14" i="5"/>
  <c r="G6" i="5"/>
  <c r="B4" i="5"/>
  <c r="F6" i="6"/>
  <c r="H6" i="6"/>
  <c r="C14" i="6"/>
  <c r="F10" i="6"/>
  <c r="D6" i="6"/>
  <c r="G6" i="6"/>
  <c r="G10" i="6"/>
  <c r="E6" i="6"/>
  <c r="B8" i="5"/>
  <c r="E10" i="6"/>
  <c r="B8" i="6"/>
  <c r="H8" i="6"/>
  <c r="G8" i="6"/>
  <c r="F8" i="6"/>
  <c r="E8" i="6"/>
  <c r="F6" i="4"/>
  <c r="F12" i="5"/>
  <c r="E12" i="5"/>
  <c r="F6" i="5"/>
  <c r="C4" i="4"/>
  <c r="C3" i="4" s="1"/>
  <c r="E8" i="5"/>
  <c r="D8" i="5"/>
  <c r="C8" i="5"/>
  <c r="E6" i="5"/>
  <c r="D12" i="5"/>
  <c r="H8" i="5"/>
  <c r="D6" i="5"/>
  <c r="C12" i="5"/>
  <c r="G8" i="5"/>
  <c r="C6" i="5"/>
  <c r="H10" i="5"/>
  <c r="H4" i="5"/>
  <c r="H3" i="5" s="1"/>
  <c r="G10" i="5"/>
  <c r="G4" i="5"/>
  <c r="G3" i="5" s="1"/>
  <c r="F10" i="5"/>
  <c r="F4" i="5"/>
  <c r="F3" i="5" s="1"/>
  <c r="C10" i="4"/>
  <c r="E4" i="4"/>
  <c r="E3" i="4" s="1"/>
  <c r="H12" i="4"/>
  <c r="B10" i="4"/>
  <c r="D4" i="4"/>
  <c r="D3" i="4" s="1"/>
  <c r="B12" i="4"/>
  <c r="D10" i="4"/>
  <c r="G12" i="4"/>
  <c r="E6" i="4"/>
  <c r="G10" i="4"/>
  <c r="C6" i="4"/>
  <c r="F10" i="4"/>
  <c r="B6" i="4"/>
  <c r="E10" i="4"/>
  <c r="F12" i="4"/>
  <c r="H6" i="4"/>
  <c r="E12" i="4"/>
  <c r="C12" i="4"/>
  <c r="G6" i="4"/>
  <c r="H8" i="4"/>
  <c r="B4" i="4"/>
  <c r="G8" i="4"/>
  <c r="F8" i="4"/>
  <c r="E8" i="4"/>
  <c r="D8" i="4"/>
  <c r="H4" i="4"/>
  <c r="H3" i="4" s="1"/>
  <c r="C14" i="4"/>
  <c r="C8" i="4"/>
</calcChain>
</file>

<file path=xl/sharedStrings.xml><?xml version="1.0" encoding="utf-8"?>
<sst xmlns="http://schemas.openxmlformats.org/spreadsheetml/2006/main" count="244" uniqueCount="125">
  <si>
    <t xml:space="preserve">Date </t>
  </si>
  <si>
    <t xml:space="preserve">Session </t>
  </si>
  <si>
    <t xml:space="preserve">Year Group </t>
  </si>
  <si>
    <t>Year 11</t>
  </si>
  <si>
    <t xml:space="preserve">Year 10 </t>
  </si>
  <si>
    <t xml:space="preserve">Year 8 </t>
  </si>
  <si>
    <t xml:space="preserve">Year 9 </t>
  </si>
  <si>
    <t xml:space="preserve">Year 7 </t>
  </si>
  <si>
    <t xml:space="preserve">GCSE PE PEP Assessment </t>
  </si>
  <si>
    <t xml:space="preserve">Year 11 </t>
  </si>
  <si>
    <t xml:space="preserve">GCSE Results Day </t>
  </si>
  <si>
    <t xml:space="preserve">GCSE French &amp; Spanish Mock Speaking Assessments </t>
  </si>
  <si>
    <t xml:space="preserve">Other Classroom Assessments, Non-Examination Assessments &amp; Coursework may run throughout the year. These dates will be decided &amp; communicated by the subject teachers. </t>
  </si>
  <si>
    <t>GCSE French &amp; Spanish Speaking Assessments</t>
  </si>
  <si>
    <t xml:space="preserve">GCSE PE Practical Moderation </t>
  </si>
  <si>
    <t xml:space="preserve">BTEC January Exam Series Results Day </t>
  </si>
  <si>
    <t xml:space="preserve">Year 10 In-house Examinations (in Hall) </t>
  </si>
  <si>
    <t xml:space="preserve">GCSE Mock Examinations (in Hall) </t>
  </si>
  <si>
    <t>GCSE Drama Practical Assessment (component 1)</t>
  </si>
  <si>
    <t>GCSE Drama Practical Assessment (component 2)</t>
  </si>
  <si>
    <t xml:space="preserve">TBC                                                    </t>
  </si>
  <si>
    <t>Examination &amp; Assessment Dates 2025/26</t>
  </si>
  <si>
    <t xml:space="preserve"> 20th August 2026 </t>
  </si>
  <si>
    <t>BTEC Construction External Written Examination (PM Session)</t>
  </si>
  <si>
    <t xml:space="preserve">Year 9 Subject In-house Examinations taster in Hall (2 exam sessions) </t>
  </si>
  <si>
    <t xml:space="preserve">BTEC Travel &amp; Tourism External Written Examination (PM Session) Summer Series </t>
  </si>
  <si>
    <t>2nd-24th June 2026</t>
  </si>
  <si>
    <t>14th-16th April 2026</t>
  </si>
  <si>
    <t>20th-24th April 2026</t>
  </si>
  <si>
    <t>16th January 2026</t>
  </si>
  <si>
    <t>1st May 2026</t>
  </si>
  <si>
    <t>17th-28th November 2025</t>
  </si>
  <si>
    <t>Notes</t>
  </si>
  <si>
    <t>Monday</t>
  </si>
  <si>
    <t>Week Start</t>
  </si>
  <si>
    <t>Year</t>
  </si>
  <si>
    <t>Calendar Settings</t>
  </si>
  <si>
    <t xml:space="preserve"> </t>
  </si>
  <si>
    <t xml:space="preserve">August- December </t>
  </si>
  <si>
    <t xml:space="preserve">January- August </t>
  </si>
  <si>
    <t xml:space="preserve">GCSE, CNAT &amp; BTEC Results Day </t>
  </si>
  <si>
    <t xml:space="preserve">SCHOOL INSET DAY </t>
  </si>
  <si>
    <t xml:space="preserve">Exam &amp; Assessment Calendar </t>
  </si>
  <si>
    <t>Christmas Holidays</t>
  </si>
  <si>
    <t xml:space="preserve">1/2 Term Holiday </t>
  </si>
  <si>
    <t>Easter Holidays</t>
  </si>
  <si>
    <t xml:space="preserve">GCSE Summer Examinations </t>
  </si>
  <si>
    <t xml:space="preserve">Summer Holidays </t>
  </si>
  <si>
    <t>`</t>
  </si>
  <si>
    <t xml:space="preserve">Timetable available from subject teacher 2 weeks before </t>
  </si>
  <si>
    <t xml:space="preserve">Year 10 Art Coursework Controlled Assessment </t>
  </si>
  <si>
    <t>18th &amp; 19th June 2026</t>
  </si>
  <si>
    <t xml:space="preserve">Year 10 Art Controlled Coursework Assessment </t>
  </si>
  <si>
    <t>GCSE Summer Examinations</t>
  </si>
  <si>
    <t xml:space="preserve">Year 10 In-house Examinations (in hall) </t>
  </si>
  <si>
    <t>Year 10 In-house Examinations (in hall)</t>
  </si>
  <si>
    <t>5th June 2026</t>
  </si>
  <si>
    <t xml:space="preserve">Year 7  In-house Examinations Taster in Hall (2 exam sessions) </t>
  </si>
  <si>
    <t xml:space="preserve">Year 8  In-house Examinations Taster in Hall (2 exam sessions) </t>
  </si>
  <si>
    <t>Summer Holidays</t>
  </si>
  <si>
    <t xml:space="preserve">GCSE English Language Speaking Assessments (JW class) </t>
  </si>
  <si>
    <t>26th &amp; 29th June 2026</t>
  </si>
  <si>
    <t>16th &amp; 17th April 20026</t>
  </si>
  <si>
    <t>14th &amp; 15th April 2026</t>
  </si>
  <si>
    <t>19th March 2026</t>
  </si>
  <si>
    <t xml:space="preserve">GCSE Food preparation and Nutrition Practical Assessment </t>
  </si>
  <si>
    <t>26th &amp; 27th March 2026</t>
  </si>
  <si>
    <r>
      <t xml:space="preserve">BTEC Construction External Written Examination </t>
    </r>
    <r>
      <rPr>
        <b/>
        <sz val="8"/>
        <color theme="1" tint="0.14999847407452621"/>
        <rFont val="Calibri"/>
        <family val="2"/>
        <scheme val="minor"/>
      </rPr>
      <t>(PM Session</t>
    </r>
    <r>
      <rPr>
        <b/>
        <sz val="10"/>
        <color theme="1" tint="0.14999847407452621"/>
        <rFont val="Calibri"/>
        <family val="2"/>
        <scheme val="minor"/>
      </rPr>
      <t xml:space="preserve">)  </t>
    </r>
    <r>
      <rPr>
        <b/>
        <sz val="8"/>
        <color theme="1" tint="0.14999847407452621"/>
        <rFont val="Calibri"/>
        <family val="2"/>
        <scheme val="minor"/>
      </rPr>
      <t>Winter Series</t>
    </r>
    <r>
      <rPr>
        <b/>
        <sz val="10"/>
        <color theme="1" tint="0.14999847407452621"/>
        <rFont val="Calibri"/>
        <family val="2"/>
        <scheme val="minor"/>
      </rPr>
      <t xml:space="preserve"> </t>
    </r>
  </si>
  <si>
    <t>October/November 2025</t>
  </si>
  <si>
    <t>19th September 2025</t>
  </si>
  <si>
    <t>10th October 2025</t>
  </si>
  <si>
    <t xml:space="preserve">GCSE English Language Speaking Assessments (PD class) </t>
  </si>
  <si>
    <t>3rd February 2026</t>
  </si>
  <si>
    <t xml:space="preserve">GCSE Dance Practical Assessment (component 1) </t>
  </si>
  <si>
    <t>GCSE Dance Practical Assessment- (component 2)</t>
  </si>
  <si>
    <r>
      <rPr>
        <b/>
        <i/>
        <u/>
        <sz val="12"/>
        <color theme="1" tint="0.14999847407452621"/>
        <rFont val="Calibri"/>
        <family val="2"/>
        <scheme val="minor"/>
      </rPr>
      <t xml:space="preserve">All GCSE students </t>
    </r>
    <r>
      <rPr>
        <b/>
        <i/>
        <sz val="11"/>
        <color theme="1" tint="0.14999847407452621"/>
        <rFont val="Calibri"/>
        <family val="2"/>
        <scheme val="minor"/>
      </rPr>
      <t xml:space="preserve">must be available up until this date. </t>
    </r>
  </si>
  <si>
    <t xml:space="preserve">Year 7/8/9  In-house Examinations taster in Hall                                          (2 exam sessions for each year group)                                                     </t>
  </si>
  <si>
    <t xml:space="preserve">Click here for timetable (available 2 weeks before) </t>
  </si>
  <si>
    <r>
      <rPr>
        <b/>
        <sz val="11"/>
        <color theme="1" tint="0.14999847407452621"/>
        <rFont val="Calibri"/>
        <family val="2"/>
        <scheme val="minor"/>
      </rPr>
      <t>Year 10 English Speaking Assessments</t>
    </r>
    <r>
      <rPr>
        <b/>
        <sz val="12"/>
        <color theme="1" tint="0.14999847407452621"/>
        <rFont val="Calibri"/>
        <family val="2"/>
        <scheme val="minor"/>
      </rPr>
      <t xml:space="preserve">   </t>
    </r>
    <r>
      <rPr>
        <b/>
        <sz val="10"/>
        <color theme="1" tint="0.14999847407452621"/>
        <rFont val="Calibri"/>
        <family val="2"/>
        <scheme val="minor"/>
      </rPr>
      <t xml:space="preserve">         </t>
    </r>
    <r>
      <rPr>
        <sz val="10"/>
        <color theme="1" tint="0.14999847407452621"/>
        <rFont val="Calibri"/>
        <family val="2"/>
        <scheme val="minor"/>
      </rPr>
      <t xml:space="preserve">  </t>
    </r>
    <r>
      <rPr>
        <sz val="8"/>
        <color theme="1" tint="0.14999847407452621"/>
        <rFont val="Calibri"/>
        <family val="2"/>
        <scheme val="minor"/>
      </rPr>
      <t xml:space="preserve">(JW Class) </t>
    </r>
  </si>
  <si>
    <r>
      <rPr>
        <b/>
        <sz val="11"/>
        <color theme="1" tint="0.14999847407452621"/>
        <rFont val="Calibri"/>
        <family val="2"/>
        <scheme val="minor"/>
      </rPr>
      <t>Year 10 English Speaking Assessments</t>
    </r>
    <r>
      <rPr>
        <sz val="11"/>
        <color theme="1" tint="0.14999847407452621"/>
        <rFont val="Calibri"/>
        <family val="2"/>
        <scheme val="minor"/>
      </rPr>
      <t xml:space="preserve">              </t>
    </r>
    <r>
      <rPr>
        <sz val="8"/>
        <color theme="1" tint="0.14999847407452621"/>
        <rFont val="Calibri"/>
        <family val="2"/>
        <scheme val="minor"/>
      </rPr>
      <t>(JW Class)</t>
    </r>
    <r>
      <rPr>
        <b/>
        <sz val="8"/>
        <color theme="1" tint="0.14999847407452621"/>
        <rFont val="Calibri"/>
        <family val="2"/>
        <scheme val="minor"/>
      </rPr>
      <t xml:space="preserve"> </t>
    </r>
  </si>
  <si>
    <t xml:space="preserve">Click here for PDF timetable </t>
  </si>
  <si>
    <t xml:space="preserve">Click here for Excel timetable </t>
  </si>
  <si>
    <t>Click here for PDF timetable</t>
  </si>
  <si>
    <t>Click here for Excel timetable</t>
  </si>
  <si>
    <r>
      <rPr>
        <b/>
        <sz val="10"/>
        <color theme="1" tint="0.14999847407452621"/>
        <rFont val="Calibri"/>
        <family val="2"/>
        <scheme val="minor"/>
      </rPr>
      <t>Year 11 GCSE English Speaking Assessments</t>
    </r>
    <r>
      <rPr>
        <sz val="10"/>
        <color theme="1" tint="0.14999847407452621"/>
        <rFont val="Calibri"/>
        <family val="1"/>
        <scheme val="minor"/>
      </rPr>
      <t xml:space="preserve"> </t>
    </r>
    <r>
      <rPr>
        <sz val="8"/>
        <color theme="1" tint="0.14999847407452621"/>
        <rFont val="Calibri"/>
        <family val="2"/>
        <scheme val="minor"/>
      </rPr>
      <t xml:space="preserve">(PD class) </t>
    </r>
  </si>
  <si>
    <t>Click here for timetable (available 2 weeks before)</t>
  </si>
  <si>
    <t xml:space="preserve">GCSE Dance Component 2 Practical Assessment (Yr11) </t>
  </si>
  <si>
    <t xml:space="preserve">GCSE Dance Component 1 Practical Assessment (Yr11) </t>
  </si>
  <si>
    <t xml:space="preserve">Year 11 GCSE Food preparation and Nutrition Practical Assessment  </t>
  </si>
  <si>
    <t>Year 11 GCSE Art External Task Assessments     (group 1)</t>
  </si>
  <si>
    <t>Year 11 GCSE Art External Task Assessments      (group 2)</t>
  </si>
  <si>
    <r>
      <t>Year 11 BTEC Travel &amp; Tourism External Written Examination</t>
    </r>
    <r>
      <rPr>
        <b/>
        <sz val="8"/>
        <color theme="1" tint="0.14999847407452621"/>
        <rFont val="Calibri"/>
        <family val="2"/>
        <scheme val="minor"/>
      </rPr>
      <t xml:space="preserve"> (PM Session) Summer Series </t>
    </r>
  </si>
  <si>
    <r>
      <rPr>
        <b/>
        <sz val="10"/>
        <color theme="1" tint="0.14999847407452621"/>
        <rFont val="Calibri"/>
        <family val="2"/>
        <scheme val="minor"/>
      </rPr>
      <t>Year 11 BTEC Construction  External Written Examination</t>
    </r>
    <r>
      <rPr>
        <sz val="10"/>
        <color theme="1" tint="0.14999847407452621"/>
        <rFont val="Calibri"/>
        <family val="1"/>
        <scheme val="minor"/>
      </rPr>
      <t xml:space="preserve">                  </t>
    </r>
    <r>
      <rPr>
        <sz val="8"/>
        <color theme="1" tint="0.14999847407452621"/>
        <rFont val="Calibri"/>
        <family val="2"/>
        <scheme val="minor"/>
      </rPr>
      <t xml:space="preserve">(PM Session) Summer Series </t>
    </r>
  </si>
  <si>
    <t>GCSE Art Portfolio Assessments (11C group)</t>
  </si>
  <si>
    <t>8th &amp;10th December 2025</t>
  </si>
  <si>
    <t>11th &amp;12th December 2025</t>
  </si>
  <si>
    <t>GCSE Art Portfolio Assessments (11A group)</t>
  </si>
  <si>
    <t xml:space="preserve">Year 11 GCSE Mock in-house Exams (in hall) </t>
  </si>
  <si>
    <t xml:space="preserve">Year GCSE 11 Mock in-house Exams (in hall) </t>
  </si>
  <si>
    <r>
      <rPr>
        <b/>
        <u/>
        <sz val="11"/>
        <color theme="1" tint="0.14999847407452621"/>
        <rFont val="Calibri"/>
        <family val="2"/>
        <scheme val="minor"/>
      </rPr>
      <t>GCSE/ External Exams ONLY</t>
    </r>
    <r>
      <rPr>
        <b/>
        <sz val="11"/>
        <color theme="1" tint="0.14999847407452621"/>
        <rFont val="Calibri"/>
        <family val="2"/>
        <scheme val="minor"/>
      </rPr>
      <t xml:space="preserve">- If an exam is scheduled to run beyond the normal end of the school day, students must make alternative arrangements for getting home. Please plan ahead, especially for exams taking place on Mondays.
Important: Due to examination regulations, students cannot be released before 2:30 PM, even if their exam finishes earlier than this time.
</t>
    </r>
  </si>
  <si>
    <r>
      <rPr>
        <b/>
        <u/>
        <sz val="11"/>
        <color theme="1" tint="0.14999847407452621"/>
        <rFont val="Calibri"/>
        <family val="2"/>
        <scheme val="minor"/>
      </rPr>
      <t>GCSE/ External Exams ONLY</t>
    </r>
    <r>
      <rPr>
        <b/>
        <sz val="11"/>
        <color theme="1" tint="0.14999847407452621"/>
        <rFont val="Calibri"/>
        <family val="2"/>
        <scheme val="minor"/>
      </rPr>
      <t>- If an exam is scheduled to run beyond the normal end of the school day, students must make alternative arrangements for getting home. Please plan ahead, especially for exams taking place on Mondays.
Important: Due to examination regulations, students cannot be released before 2:30 PM, even if their exam finishes earlier than this time.</t>
    </r>
  </si>
  <si>
    <t xml:space="preserve">Enjoy your summer holidays :) </t>
  </si>
  <si>
    <t xml:space="preserve">BTEC Travel &amp; Tourism Unit 1 internal assessment </t>
  </si>
  <si>
    <t>19th- 23rd January 2026</t>
  </si>
  <si>
    <t xml:space="preserve">Timetable will be available from subject teacher nearer the time </t>
  </si>
  <si>
    <t xml:space="preserve"> Mock GCSE MFL Speaking Assessments </t>
  </si>
  <si>
    <r>
      <t xml:space="preserve">TBC </t>
    </r>
    <r>
      <rPr>
        <sz val="9"/>
        <color theme="1"/>
        <rFont val="Arial Rounded MT Bold"/>
        <family val="2"/>
      </rPr>
      <t xml:space="preserve">(see teacher for date)                    </t>
    </r>
    <r>
      <rPr>
        <sz val="12"/>
        <color theme="1"/>
        <rFont val="Arial Rounded MT Bold"/>
        <family val="2"/>
      </rPr>
      <t xml:space="preserve">             </t>
    </r>
  </si>
  <si>
    <r>
      <t>TBC</t>
    </r>
    <r>
      <rPr>
        <sz val="9"/>
        <color theme="1"/>
        <rFont val="Arial Rounded MT Bold"/>
        <family val="2"/>
      </rPr>
      <t xml:space="preserve"> (see teacher for date)                                 </t>
    </r>
  </si>
  <si>
    <t xml:space="preserve">GCSE &amp; CNAT Summer Exam Series </t>
  </si>
  <si>
    <t xml:space="preserve">7th May- 17th June 2026 </t>
  </si>
  <si>
    <t>Examination Contingency Day- All year 11s must be available up until and including this date</t>
  </si>
  <si>
    <t>24th June 2026</t>
  </si>
  <si>
    <t xml:space="preserve">Timetable </t>
  </si>
  <si>
    <t>Click here</t>
  </si>
  <si>
    <t xml:space="preserve">Click here (available 2 weeks before) </t>
  </si>
  <si>
    <t xml:space="preserve">Click here  (available 2 weeks before) </t>
  </si>
  <si>
    <t>Yr11 GCSE Art Portfolio Assessments (11C group)</t>
  </si>
  <si>
    <t>Yr11 GCSE Art Portfolio Assessments (11A group)</t>
  </si>
  <si>
    <t>Year 9 Art Assessment (9C group)</t>
  </si>
  <si>
    <t>Year 9 Art Assessment (9B group)</t>
  </si>
  <si>
    <t>3rd June 2026</t>
  </si>
  <si>
    <t>GCSE Art External Task Assessments (11C group)</t>
  </si>
  <si>
    <t xml:space="preserve">GCSE Art External Task Assessments (11A group) </t>
  </si>
  <si>
    <t xml:space="preserve">Year 9 (9B)          Art Assessments </t>
  </si>
  <si>
    <t xml:space="preserve">Year 9 (9C)          Art Assessments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</si>
</sst>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numFmts>
  <fonts count="45" x14ac:knownFonts="1">
    <font>
      <sz val="11"/>
      <color theme="1"/>
      <name val="Calibri"/>
      <family val="2"/>
      <scheme val="minor"/>
    </font>
    <font>
      <sz val="12"/>
      <color theme="1"/>
      <name val="Arial Rounded MT Bold"/>
      <family val="2"/>
    </font>
    <font>
      <b/>
      <sz val="14"/>
      <color theme="0"/>
      <name val="Calibri"/>
      <family val="2"/>
      <scheme val="minor"/>
    </font>
    <font>
      <b/>
      <sz val="20"/>
      <color theme="0"/>
      <name val="Calibri"/>
      <family val="2"/>
      <scheme val="minor"/>
    </font>
    <font>
      <sz val="12"/>
      <color theme="0"/>
      <name val="Arial Rounded MT Bold"/>
      <family val="2"/>
    </font>
    <font>
      <sz val="9"/>
      <color theme="1"/>
      <name val="Arial Rounded MT Bold"/>
      <family val="2"/>
    </font>
    <font>
      <sz val="11"/>
      <color theme="1" tint="0.24994659260841701"/>
      <name val="Calibri"/>
      <family val="2"/>
      <scheme val="minor"/>
    </font>
    <font>
      <sz val="11"/>
      <color theme="1" tint="0.14999847407452621"/>
      <name val="Calibri"/>
      <family val="1"/>
      <scheme val="minor"/>
    </font>
    <font>
      <sz val="10"/>
      <color theme="1" tint="0.14999847407452621"/>
      <name val="Calibri"/>
      <family val="1"/>
      <scheme val="minor"/>
    </font>
    <font>
      <b/>
      <sz val="11"/>
      <color theme="1" tint="0.34998626667073579"/>
      <name val="Calibri"/>
      <family val="2"/>
      <scheme val="minor"/>
    </font>
    <font>
      <sz val="11"/>
      <name val="Calibri"/>
      <family val="2"/>
      <scheme val="minor"/>
    </font>
    <font>
      <sz val="12"/>
      <color theme="1" tint="0.14999847407452621"/>
      <name val="Calibri"/>
      <family val="1"/>
      <scheme val="minor"/>
    </font>
    <font>
      <sz val="11"/>
      <color theme="1" tint="0.34998626667073579"/>
      <name val="Calibri"/>
      <family val="2"/>
      <scheme val="minor"/>
    </font>
    <font>
      <sz val="12"/>
      <color theme="4" tint="-0.24994659260841701"/>
      <name val="Calibri Light"/>
      <family val="1"/>
      <scheme val="major"/>
    </font>
    <font>
      <sz val="11"/>
      <color theme="4" tint="-0.24994659260841701"/>
      <name val="Calibri"/>
      <family val="2"/>
      <scheme val="minor"/>
    </font>
    <font>
      <sz val="12"/>
      <name val="Calibri"/>
      <family val="1"/>
      <scheme val="minor"/>
    </font>
    <font>
      <sz val="35"/>
      <color theme="4"/>
      <name val="Calibri"/>
      <family val="2"/>
      <scheme val="minor"/>
    </font>
    <font>
      <b/>
      <sz val="36"/>
      <color theme="7" tint="-0.499984740745262"/>
      <name val="Calibri Light"/>
      <family val="1"/>
      <scheme val="major"/>
    </font>
    <font>
      <b/>
      <sz val="36"/>
      <color theme="5" tint="-0.499984740745262"/>
      <name val="Calibri Light"/>
      <family val="1"/>
      <scheme val="major"/>
    </font>
    <font>
      <b/>
      <sz val="36"/>
      <color theme="8" tint="-0.499984740745262"/>
      <name val="Calibri Light"/>
      <family val="1"/>
      <scheme val="major"/>
    </font>
    <font>
      <b/>
      <sz val="36"/>
      <color theme="9" tint="-0.499984740745262"/>
      <name val="Calibri Light"/>
      <family val="1"/>
      <scheme val="major"/>
    </font>
    <font>
      <b/>
      <sz val="12"/>
      <color theme="1"/>
      <name val="Calibri"/>
      <family val="2"/>
      <scheme val="minor"/>
    </font>
    <font>
      <b/>
      <sz val="10"/>
      <color theme="1" tint="0.14999847407452621"/>
      <name val="Calibri"/>
      <family val="2"/>
      <scheme val="minor"/>
    </font>
    <font>
      <b/>
      <sz val="8"/>
      <color theme="1" tint="0.14999847407452621"/>
      <name val="Calibri"/>
      <family val="2"/>
      <scheme val="minor"/>
    </font>
    <font>
      <b/>
      <sz val="11"/>
      <color theme="1" tint="0.14999847407452621"/>
      <name val="Calibri"/>
      <family val="2"/>
      <scheme val="minor"/>
    </font>
    <font>
      <b/>
      <sz val="12"/>
      <color theme="1" tint="0.14999847407452621"/>
      <name val="Calibri"/>
      <family val="2"/>
      <scheme val="minor"/>
    </font>
    <font>
      <b/>
      <i/>
      <u/>
      <sz val="28"/>
      <color theme="7" tint="-0.249977111117893"/>
      <name val="Calibri"/>
      <family val="2"/>
      <scheme val="minor"/>
    </font>
    <font>
      <b/>
      <i/>
      <u/>
      <sz val="28"/>
      <color theme="5" tint="-0.249977111117893"/>
      <name val="Calibri"/>
      <family val="2"/>
      <scheme val="minor"/>
    </font>
    <font>
      <b/>
      <i/>
      <u/>
      <sz val="28"/>
      <color theme="8" tint="-0.249977111117893"/>
      <name val="Calibri"/>
      <family val="2"/>
      <scheme val="minor"/>
    </font>
    <font>
      <b/>
      <i/>
      <u/>
      <sz val="28"/>
      <color theme="9" tint="-0.249977111117893"/>
      <name val="Calibri"/>
      <family val="2"/>
      <scheme val="minor"/>
    </font>
    <font>
      <b/>
      <u/>
      <sz val="11"/>
      <color theme="1" tint="0.14999847407452621"/>
      <name val="Calibri"/>
      <family val="2"/>
      <scheme val="minor"/>
    </font>
    <font>
      <b/>
      <i/>
      <sz val="11"/>
      <color theme="1" tint="0.14999847407452621"/>
      <name val="Calibri"/>
      <family val="2"/>
      <scheme val="minor"/>
    </font>
    <font>
      <sz val="11"/>
      <color theme="1" tint="0.14999847407452621"/>
      <name val="Calibri"/>
      <family val="2"/>
      <scheme val="minor"/>
    </font>
    <font>
      <sz val="12"/>
      <color theme="1" tint="0.14999847407452621"/>
      <name val="Calibri"/>
      <family val="2"/>
      <scheme val="minor"/>
    </font>
    <font>
      <sz val="10"/>
      <color theme="1" tint="0.14999847407452621"/>
      <name val="Calibri"/>
      <family val="2"/>
      <scheme val="minor"/>
    </font>
    <font>
      <b/>
      <i/>
      <sz val="9"/>
      <color theme="1" tint="0.14999847407452621"/>
      <name val="Calibri"/>
      <family val="2"/>
      <scheme val="minor"/>
    </font>
    <font>
      <b/>
      <i/>
      <u/>
      <sz val="12"/>
      <color theme="1" tint="0.14999847407452621"/>
      <name val="Calibri"/>
      <family val="2"/>
      <scheme val="minor"/>
    </font>
    <font>
      <sz val="8"/>
      <color theme="1" tint="0.14999847407452621"/>
      <name val="Calibri"/>
      <family val="2"/>
      <scheme val="minor"/>
    </font>
    <font>
      <u/>
      <sz val="11"/>
      <color theme="10"/>
      <name val="Calibri"/>
      <family val="2"/>
      <scheme val="minor"/>
    </font>
    <font>
      <i/>
      <u/>
      <sz val="10"/>
      <color theme="9" tint="-0.249977111117893"/>
      <name val="Calibri"/>
      <family val="2"/>
      <scheme val="minor"/>
    </font>
    <font>
      <i/>
      <u/>
      <sz val="9"/>
      <color theme="7" tint="-0.249977111117893"/>
      <name val="Calibri"/>
      <family val="2"/>
      <scheme val="minor"/>
    </font>
    <font>
      <i/>
      <u/>
      <sz val="9"/>
      <color theme="5" tint="-0.249977111117893"/>
      <name val="Calibri"/>
      <family val="2"/>
      <scheme val="minor"/>
    </font>
    <font>
      <b/>
      <sz val="14"/>
      <color theme="1"/>
      <name val="Calibri"/>
      <family val="2"/>
      <scheme val="minor"/>
    </font>
    <font>
      <i/>
      <u/>
      <sz val="9"/>
      <color theme="9" tint="-0.249977111117893"/>
      <name val="Calibri"/>
      <family val="2"/>
      <scheme val="minor"/>
    </font>
    <font>
      <i/>
      <u/>
      <sz val="10"/>
      <color theme="7" tint="-0.249977111117893"/>
      <name val="Calibri"/>
      <family val="2"/>
      <scheme val="minor"/>
    </font>
  </fonts>
  <fills count="17">
    <fill>
      <patternFill patternType="none"/>
    </fill>
    <fill>
      <patternFill patternType="gray125"/>
    </fill>
    <fill>
      <patternFill patternType="solid">
        <fgColor theme="4" tint="-0.249977111117893"/>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DEBDFF"/>
        <bgColor indexed="64"/>
      </patternFill>
    </fill>
    <fill>
      <patternFill patternType="solid">
        <fgColor theme="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s>
  <borders count="164">
    <border>
      <left/>
      <right/>
      <top/>
      <bottom/>
      <diagonal/>
    </border>
    <border>
      <left style="thin">
        <color indexed="64"/>
      </left>
      <right style="thin">
        <color indexed="64"/>
      </right>
      <top style="thin">
        <color indexed="64"/>
      </top>
      <bottom style="thin">
        <color indexed="64"/>
      </bottom>
      <diagonal/>
    </border>
    <border>
      <left/>
      <right style="thin">
        <color theme="7" tint="0.59996337778862885"/>
      </right>
      <top/>
      <bottom style="thin">
        <color theme="7" tint="0.59996337778862885"/>
      </bottom>
      <diagonal/>
    </border>
    <border>
      <left/>
      <right/>
      <top/>
      <bottom style="thin">
        <color theme="7" tint="0.59996337778862885"/>
      </bottom>
      <diagonal/>
    </border>
    <border>
      <left style="thin">
        <color theme="7" tint="0.59996337778862885"/>
      </left>
      <right style="thin">
        <color theme="7" tint="0.59996337778862885"/>
      </right>
      <top/>
      <bottom style="thin">
        <color theme="7" tint="0.59996337778862885"/>
      </bottom>
      <diagonal/>
    </border>
    <border>
      <left/>
      <right style="thin">
        <color theme="7" tint="0.59996337778862885"/>
      </right>
      <top style="thin">
        <color theme="7" tint="0.59996337778862885"/>
      </top>
      <bottom/>
      <diagonal/>
    </border>
    <border>
      <left style="thin">
        <color theme="7" tint="0.59996337778862885"/>
      </left>
      <right style="thin">
        <color theme="7" tint="0.59996337778862885"/>
      </right>
      <top style="thin">
        <color theme="7" tint="0.59996337778862885"/>
      </top>
      <bottom/>
      <diagonal/>
    </border>
    <border>
      <left/>
      <right/>
      <top/>
      <bottom style="medium">
        <color theme="4" tint="-0.24994659260841701"/>
      </bottom>
      <diagonal/>
    </border>
    <border>
      <left style="thin">
        <color theme="0"/>
      </left>
      <right/>
      <top/>
      <bottom/>
      <diagonal/>
    </border>
    <border>
      <left style="thin">
        <color theme="0"/>
      </left>
      <right style="thin">
        <color theme="0"/>
      </right>
      <top/>
      <bottom/>
      <diagonal/>
    </border>
    <border>
      <left/>
      <right style="thin">
        <color theme="0"/>
      </right>
      <top/>
      <bottom/>
      <diagonal/>
    </border>
    <border>
      <left/>
      <right style="thin">
        <color theme="5" tint="0.59996337778862885"/>
      </right>
      <top/>
      <bottom style="thin">
        <color theme="5" tint="0.59996337778862885"/>
      </bottom>
      <diagonal/>
    </border>
    <border>
      <left/>
      <right/>
      <top/>
      <bottom style="thin">
        <color theme="5" tint="0.59996337778862885"/>
      </bottom>
      <diagonal/>
    </border>
    <border>
      <left style="thin">
        <color theme="5" tint="0.59996337778862885"/>
      </left>
      <right style="thin">
        <color theme="5" tint="0.59996337778862885"/>
      </right>
      <top/>
      <bottom style="thin">
        <color theme="5" tint="0.59996337778862885"/>
      </bottom>
      <diagonal/>
    </border>
    <border>
      <left/>
      <right style="thin">
        <color theme="5" tint="0.59996337778862885"/>
      </right>
      <top style="thin">
        <color theme="5" tint="0.59996337778862885"/>
      </top>
      <bottom/>
      <diagonal/>
    </border>
    <border>
      <left/>
      <right/>
      <top style="thin">
        <color theme="5" tint="0.59996337778862885"/>
      </top>
      <bottom/>
      <diagonal/>
    </border>
    <border>
      <left style="thin">
        <color theme="5" tint="0.59996337778862885"/>
      </left>
      <right style="thin">
        <color theme="5" tint="0.59996337778862885"/>
      </right>
      <top style="thin">
        <color theme="5" tint="0.59996337778862885"/>
      </top>
      <bottom/>
      <diagonal/>
    </border>
    <border>
      <left/>
      <right style="thin">
        <color theme="8" tint="0.59996337778862885"/>
      </right>
      <top/>
      <bottom style="thin">
        <color theme="8" tint="0.59996337778862885"/>
      </bottom>
      <diagonal/>
    </border>
    <border>
      <left/>
      <right/>
      <top/>
      <bottom style="thin">
        <color theme="8" tint="0.59996337778862885"/>
      </bottom>
      <diagonal/>
    </border>
    <border>
      <left style="thin">
        <color theme="8" tint="0.59996337778862885"/>
      </left>
      <right style="thin">
        <color theme="8" tint="0.59996337778862885"/>
      </right>
      <top/>
      <bottom style="thin">
        <color theme="8" tint="0.59996337778862885"/>
      </bottom>
      <diagonal/>
    </border>
    <border>
      <left/>
      <right style="thin">
        <color theme="8" tint="0.59996337778862885"/>
      </right>
      <top style="thin">
        <color theme="8" tint="0.59996337778862885"/>
      </top>
      <bottom/>
      <diagonal/>
    </border>
    <border>
      <left style="thin">
        <color theme="8" tint="0.59996337778862885"/>
      </left>
      <right style="thin">
        <color theme="8" tint="0.59996337778862885"/>
      </right>
      <top style="thin">
        <color theme="8" tint="0.59996337778862885"/>
      </top>
      <bottom/>
      <diagonal/>
    </border>
    <border>
      <left/>
      <right style="thin">
        <color theme="9" tint="0.59996337778862885"/>
      </right>
      <top/>
      <bottom style="thin">
        <color theme="9" tint="0.59996337778862885"/>
      </bottom>
      <diagonal/>
    </border>
    <border>
      <left/>
      <right/>
      <top/>
      <bottom style="thin">
        <color theme="9" tint="0.59996337778862885"/>
      </bottom>
      <diagonal/>
    </border>
    <border>
      <left style="thin">
        <color theme="9" tint="0.59996337778862885"/>
      </left>
      <right style="thin">
        <color theme="9" tint="0.59996337778862885"/>
      </right>
      <top/>
      <bottom style="thin">
        <color theme="9" tint="0.59996337778862885"/>
      </bottom>
      <diagonal/>
    </border>
    <border>
      <left/>
      <right style="thin">
        <color theme="9" tint="0.59996337778862885"/>
      </right>
      <top style="thin">
        <color theme="9" tint="0.59996337778862885"/>
      </top>
      <bottom/>
      <diagonal/>
    </border>
    <border>
      <left style="thin">
        <color theme="9" tint="0.59996337778862885"/>
      </left>
      <right style="thin">
        <color theme="9" tint="0.59996337778862885"/>
      </right>
      <top style="thin">
        <color theme="9" tint="0.59996337778862885"/>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theme="8" tint="0.59996337778862885"/>
      </right>
      <top style="thin">
        <color theme="8" tint="0.59996337778862885"/>
      </top>
      <bottom style="thin">
        <color theme="8" tint="0.59996337778862885"/>
      </bottom>
      <diagonal/>
    </border>
    <border>
      <left style="thin">
        <color theme="8" tint="0.59996337778862885"/>
      </left>
      <right style="medium">
        <color indexed="64"/>
      </right>
      <top style="thin">
        <color theme="8" tint="0.59996337778862885"/>
      </top>
      <bottom style="thin">
        <color theme="8" tint="0.59996337778862885"/>
      </bottom>
      <diagonal/>
    </border>
    <border>
      <left style="medium">
        <color indexed="64"/>
      </left>
      <right style="thin">
        <color theme="8" tint="0.59996337778862885"/>
      </right>
      <top style="thin">
        <color theme="8" tint="0.59996337778862885"/>
      </top>
      <bottom style="medium">
        <color indexed="64"/>
      </bottom>
      <diagonal/>
    </border>
    <border>
      <left style="thin">
        <color theme="8" tint="0.59996337778862885"/>
      </left>
      <right style="medium">
        <color indexed="64"/>
      </right>
      <top style="thin">
        <color theme="8" tint="0.59996337778862885"/>
      </top>
      <bottom style="medium">
        <color indexed="64"/>
      </bottom>
      <diagonal/>
    </border>
    <border>
      <left style="thin">
        <color theme="5" tint="0.59996337778862885"/>
      </left>
      <right/>
      <top/>
      <bottom style="thin">
        <color theme="5" tint="0.59996337778862885"/>
      </bottom>
      <diagonal/>
    </border>
    <border>
      <left style="thin">
        <color theme="9" tint="0.59996337778862885"/>
      </left>
      <right/>
      <top/>
      <bottom style="thin">
        <color theme="9" tint="0.59996337778862885"/>
      </bottom>
      <diagonal/>
    </border>
    <border>
      <left style="thin">
        <color theme="8" tint="0.59996337778862885"/>
      </left>
      <right/>
      <top/>
      <bottom style="thin">
        <color theme="8" tint="0.59996337778862885"/>
      </bottom>
      <diagonal/>
    </border>
    <border>
      <left style="thin">
        <color theme="7" tint="0.59996337778862885"/>
      </left>
      <right/>
      <top/>
      <bottom style="thin">
        <color theme="7" tint="0.59996337778862885"/>
      </bottom>
      <diagonal/>
    </border>
    <border>
      <left style="thin">
        <color theme="7" tint="0.59996337778862885"/>
      </left>
      <right style="thin">
        <color theme="7" tint="0.59996337778862885"/>
      </right>
      <top/>
      <bottom/>
      <diagonal/>
    </border>
    <border>
      <left style="thin">
        <color theme="7" tint="0.59996337778862885"/>
      </left>
      <right/>
      <top/>
      <bottom/>
      <diagonal/>
    </border>
    <border>
      <left/>
      <right style="thin">
        <color theme="7" tint="0.59996337778862885"/>
      </right>
      <top/>
      <bottom/>
      <diagonal/>
    </border>
    <border>
      <left style="thin">
        <color theme="7" tint="0.59996337778862885"/>
      </left>
      <right/>
      <top/>
      <bottom style="thin">
        <color theme="7"/>
      </bottom>
      <diagonal/>
    </border>
    <border>
      <left/>
      <right/>
      <top/>
      <bottom style="thin">
        <color theme="7"/>
      </bottom>
      <diagonal/>
    </border>
    <border>
      <left/>
      <right style="thin">
        <color theme="7" tint="0.59996337778862885"/>
      </right>
      <top/>
      <bottom style="thin">
        <color theme="7"/>
      </bottom>
      <diagonal/>
    </border>
    <border>
      <left style="thin">
        <color theme="7" tint="0.59996337778862885"/>
      </left>
      <right style="thin">
        <color theme="7" tint="0.59996337778862885"/>
      </right>
      <top style="thick">
        <color theme="7"/>
      </top>
      <bottom/>
      <diagonal/>
    </border>
    <border>
      <left style="thin">
        <color theme="7" tint="0.59996337778862885"/>
      </left>
      <right/>
      <top style="thin">
        <color theme="7"/>
      </top>
      <bottom/>
      <diagonal/>
    </border>
    <border>
      <left style="thick">
        <color theme="7"/>
      </left>
      <right style="thin">
        <color theme="7" tint="0.59996337778862885"/>
      </right>
      <top style="thin">
        <color theme="7"/>
      </top>
      <bottom/>
      <diagonal/>
    </border>
    <border>
      <left style="thick">
        <color theme="7"/>
      </left>
      <right/>
      <top style="thick">
        <color theme="7"/>
      </top>
      <bottom/>
      <diagonal/>
    </border>
    <border>
      <left style="thick">
        <color theme="7"/>
      </left>
      <right style="thick">
        <color theme="7"/>
      </right>
      <top/>
      <bottom style="thick">
        <color theme="7"/>
      </bottom>
      <diagonal/>
    </border>
    <border>
      <left style="thin">
        <color theme="9" tint="0.59996337778862885"/>
      </left>
      <right/>
      <top style="thin">
        <color theme="9" tint="0.59996337778862885"/>
      </top>
      <bottom/>
      <diagonal/>
    </border>
    <border>
      <left style="thin">
        <color theme="9" tint="0.59996337778862885"/>
      </left>
      <right style="thin">
        <color theme="9" tint="0.59996337778862885"/>
      </right>
      <top/>
      <bottom/>
      <diagonal/>
    </border>
    <border>
      <left style="thin">
        <color theme="9" tint="0.59996337778862885"/>
      </left>
      <right/>
      <top/>
      <bottom/>
      <diagonal/>
    </border>
    <border>
      <left/>
      <right style="thin">
        <color theme="9" tint="0.59996337778862885"/>
      </right>
      <top/>
      <bottom/>
      <diagonal/>
    </border>
    <border>
      <left style="thin">
        <color theme="5" tint="0.59996337778862885"/>
      </left>
      <right style="thin">
        <color theme="5" tint="0.59996337778862885"/>
      </right>
      <top/>
      <bottom/>
      <diagonal/>
    </border>
    <border>
      <left/>
      <right style="thin">
        <color theme="5" tint="0.59996337778862885"/>
      </right>
      <top/>
      <bottom/>
      <diagonal/>
    </border>
    <border>
      <left style="medium">
        <color theme="5" tint="0.39997558519241921"/>
      </left>
      <right style="thin">
        <color theme="5" tint="0.59996337778862885"/>
      </right>
      <top style="medium">
        <color theme="5" tint="0.39997558519241921"/>
      </top>
      <bottom/>
      <diagonal/>
    </border>
    <border>
      <left style="thin">
        <color theme="5" tint="0.59996337778862885"/>
      </left>
      <right/>
      <top style="medium">
        <color theme="5" tint="0.39997558519241921"/>
      </top>
      <bottom/>
      <diagonal/>
    </border>
    <border>
      <left style="thin">
        <color theme="5" tint="0.59996337778862885"/>
      </left>
      <right style="thin">
        <color theme="5" tint="0.59996337778862885"/>
      </right>
      <top style="medium">
        <color theme="5" tint="0.39997558519241921"/>
      </top>
      <bottom/>
      <diagonal/>
    </border>
    <border>
      <left/>
      <right style="medium">
        <color theme="5" tint="0.39997558519241921"/>
      </right>
      <top style="medium">
        <color theme="5" tint="0.39997558519241921"/>
      </top>
      <bottom/>
      <diagonal/>
    </border>
    <border>
      <left style="medium">
        <color theme="5" tint="0.39997558519241921"/>
      </left>
      <right/>
      <top/>
      <bottom style="medium">
        <color theme="5" tint="0.39997558519241921"/>
      </bottom>
      <diagonal/>
    </border>
    <border>
      <left/>
      <right/>
      <top/>
      <bottom style="medium">
        <color theme="5" tint="0.39997558519241921"/>
      </bottom>
      <diagonal/>
    </border>
    <border>
      <left/>
      <right style="medium">
        <color theme="5" tint="0.39997558519241921"/>
      </right>
      <top/>
      <bottom style="medium">
        <color theme="5" tint="0.39997558519241921"/>
      </bottom>
      <diagonal/>
    </border>
    <border>
      <left style="medium">
        <color theme="5" tint="0.39997558519241921"/>
      </left>
      <right/>
      <top/>
      <bottom/>
      <diagonal/>
    </border>
    <border>
      <left/>
      <right style="medium">
        <color theme="5" tint="0.39997558519241921"/>
      </right>
      <top/>
      <bottom/>
      <diagonal/>
    </border>
    <border>
      <left style="thin">
        <color theme="8" tint="0.59996337778862885"/>
      </left>
      <right/>
      <top style="thin">
        <color theme="8" tint="0.59996337778862885"/>
      </top>
      <bottom/>
      <diagonal/>
    </border>
    <border>
      <left style="thin">
        <color theme="8" tint="0.59996337778862885"/>
      </left>
      <right style="thin">
        <color theme="8" tint="0.59996337778862885"/>
      </right>
      <top/>
      <bottom/>
      <diagonal/>
    </border>
    <border>
      <left style="thin">
        <color theme="8" tint="0.59996337778862885"/>
      </left>
      <right/>
      <top/>
      <bottom/>
      <diagonal/>
    </border>
    <border>
      <left/>
      <right style="thin">
        <color theme="8" tint="0.59996337778862885"/>
      </right>
      <top/>
      <bottom/>
      <diagonal/>
    </border>
    <border>
      <left style="medium">
        <color theme="7" tint="0.39997558519241921"/>
      </left>
      <right/>
      <top style="medium">
        <color theme="7" tint="0.39997558519241921"/>
      </top>
      <bottom/>
      <diagonal/>
    </border>
    <border>
      <left/>
      <right/>
      <top style="medium">
        <color theme="7" tint="0.39997558519241921"/>
      </top>
      <bottom/>
      <diagonal/>
    </border>
    <border>
      <left/>
      <right style="medium">
        <color theme="7" tint="0.39997558519241921"/>
      </right>
      <top style="medium">
        <color theme="7" tint="0.39997558519241921"/>
      </top>
      <bottom/>
      <diagonal/>
    </border>
    <border>
      <left style="medium">
        <color theme="7" tint="0.39997558519241921"/>
      </left>
      <right/>
      <top/>
      <bottom style="medium">
        <color theme="7" tint="0.39997558519241921"/>
      </bottom>
      <diagonal/>
    </border>
    <border>
      <left/>
      <right/>
      <top/>
      <bottom style="medium">
        <color theme="7" tint="0.39997558519241921"/>
      </bottom>
      <diagonal/>
    </border>
    <border>
      <left/>
      <right style="medium">
        <color theme="7" tint="0.39997558519241921"/>
      </right>
      <top/>
      <bottom style="medium">
        <color theme="7" tint="0.39997558519241921"/>
      </bottom>
      <diagonal/>
    </border>
    <border>
      <left style="medium">
        <color theme="7" tint="0.39997558519241921"/>
      </left>
      <right/>
      <top/>
      <bottom/>
      <diagonal/>
    </border>
    <border>
      <left/>
      <right style="medium">
        <color theme="7" tint="0.39997558519241921"/>
      </right>
      <top/>
      <bottom/>
      <diagonal/>
    </border>
    <border>
      <left style="thin">
        <color theme="9" tint="0.59999389629810485"/>
      </left>
      <right style="thin">
        <color theme="9" tint="0.59999389629810485"/>
      </right>
      <top style="thin">
        <color theme="9" tint="0.59999389629810485"/>
      </top>
      <bottom style="thin">
        <color theme="9" tint="0.59999389629810485"/>
      </bottom>
      <diagonal/>
    </border>
    <border>
      <left style="medium">
        <color theme="7" tint="0.39997558519241921"/>
      </left>
      <right style="thin">
        <color theme="7" tint="0.59996337778862885"/>
      </right>
      <top/>
      <bottom style="thin">
        <color theme="7" tint="0.59996337778862885"/>
      </bottom>
      <diagonal/>
    </border>
    <border>
      <left style="medium">
        <color theme="7" tint="0.39997558519241921"/>
      </left>
      <right style="thin">
        <color theme="7" tint="0.59996337778862885"/>
      </right>
      <top style="medium">
        <color theme="7" tint="0.39997558519241921"/>
      </top>
      <bottom/>
      <diagonal/>
    </border>
    <border>
      <left style="thin">
        <color theme="7" tint="0.59996337778862885"/>
      </left>
      <right style="thin">
        <color theme="7" tint="0.59996337778862885"/>
      </right>
      <top style="medium">
        <color theme="7" tint="0.39997558519241921"/>
      </top>
      <bottom/>
      <diagonal/>
    </border>
    <border>
      <left style="thin">
        <color theme="7" tint="0.59996337778862885"/>
      </left>
      <right style="medium">
        <color theme="7" tint="0.39997558519241921"/>
      </right>
      <top style="medium">
        <color theme="7" tint="0.39997558519241921"/>
      </top>
      <bottom/>
      <diagonal/>
    </border>
    <border>
      <left style="medium">
        <color theme="7" tint="0.39997558519241921"/>
      </left>
      <right style="medium">
        <color theme="7" tint="0.39997558519241921"/>
      </right>
      <top/>
      <bottom style="medium">
        <color theme="7" tint="0.39997558519241921"/>
      </bottom>
      <diagonal/>
    </border>
    <border>
      <left style="thin">
        <color theme="7" tint="0.59996337778862885"/>
      </left>
      <right style="medium">
        <color theme="7" tint="0.39997558519241921"/>
      </right>
      <top/>
      <bottom/>
      <diagonal/>
    </border>
    <border>
      <left style="thin">
        <color theme="7" tint="0.59996337778862885"/>
      </left>
      <right/>
      <top style="medium">
        <color theme="7" tint="0.39997558519241921"/>
      </top>
      <bottom/>
      <diagonal/>
    </border>
    <border>
      <left style="medium">
        <color theme="7" tint="0.39997558519241921"/>
      </left>
      <right style="medium">
        <color theme="7" tint="0.39997558519241921"/>
      </right>
      <top style="medium">
        <color theme="7" tint="0.39997558519241921"/>
      </top>
      <bottom/>
      <diagonal/>
    </border>
    <border>
      <left style="medium">
        <color theme="9" tint="0.39997558519241921"/>
      </left>
      <right style="thin">
        <color theme="9" tint="0.59996337778862885"/>
      </right>
      <top style="medium">
        <color theme="9" tint="0.39997558519241921"/>
      </top>
      <bottom/>
      <diagonal/>
    </border>
    <border>
      <left style="thin">
        <color theme="9" tint="0.59996337778862885"/>
      </left>
      <right style="thin">
        <color theme="9" tint="0.59996337778862885"/>
      </right>
      <top style="medium">
        <color theme="9" tint="0.39997558519241921"/>
      </top>
      <bottom/>
      <diagonal/>
    </border>
    <border>
      <left style="thin">
        <color theme="9" tint="0.59996337778862885"/>
      </left>
      <right style="medium">
        <color theme="9" tint="0.39997558519241921"/>
      </right>
      <top style="medium">
        <color theme="9" tint="0.39997558519241921"/>
      </top>
      <bottom/>
      <diagonal/>
    </border>
    <border>
      <left style="medium">
        <color theme="9" tint="0.39997558519241921"/>
      </left>
      <right/>
      <top/>
      <bottom/>
      <diagonal/>
    </border>
    <border>
      <left/>
      <right style="medium">
        <color theme="9" tint="0.39997558519241921"/>
      </right>
      <top/>
      <bottom/>
      <diagonal/>
    </border>
    <border>
      <left style="medium">
        <color theme="9" tint="0.39997558519241921"/>
      </left>
      <right/>
      <top/>
      <bottom style="medium">
        <color theme="9" tint="0.39997558519241921"/>
      </bottom>
      <diagonal/>
    </border>
    <border>
      <left/>
      <right/>
      <top/>
      <bottom style="medium">
        <color theme="9" tint="0.39997558519241921"/>
      </bottom>
      <diagonal/>
    </border>
    <border>
      <left/>
      <right style="medium">
        <color theme="9" tint="0.39997558519241921"/>
      </right>
      <top/>
      <bottom style="medium">
        <color theme="9" tint="0.39997558519241921"/>
      </bottom>
      <diagonal/>
    </border>
    <border>
      <left/>
      <right/>
      <top style="medium">
        <color theme="5" tint="0.39997558519241921"/>
      </top>
      <bottom/>
      <diagonal/>
    </border>
    <border>
      <left style="medium">
        <color theme="5" tint="0.39997558519241921"/>
      </left>
      <right/>
      <top style="medium">
        <color theme="5" tint="0.39997558519241921"/>
      </top>
      <bottom/>
      <diagonal/>
    </border>
    <border>
      <left style="thin">
        <color theme="5" tint="0.39997558519241921"/>
      </left>
      <right style="thin">
        <color theme="5" tint="0.39997558519241921"/>
      </right>
      <top style="thin">
        <color theme="5" tint="0.39997558519241921"/>
      </top>
      <bottom/>
      <diagonal/>
    </border>
    <border>
      <left style="thin">
        <color theme="5" tint="0.39997558519241921"/>
      </left>
      <right style="thin">
        <color theme="5" tint="0.39997558519241921"/>
      </right>
      <top/>
      <bottom/>
      <diagonal/>
    </border>
    <border>
      <left style="thin">
        <color theme="5" tint="0.39997558519241921"/>
      </left>
      <right style="thin">
        <color theme="5" tint="0.39997558519241921"/>
      </right>
      <top/>
      <bottom style="thin">
        <color theme="5" tint="0.39997558519241921"/>
      </bottom>
      <diagonal/>
    </border>
    <border>
      <left/>
      <right style="thin">
        <color theme="5" tint="0.39997558519241921"/>
      </right>
      <top/>
      <bottom/>
      <diagonal/>
    </border>
    <border>
      <left style="thin">
        <color theme="5" tint="0.59996337778862885"/>
      </left>
      <right/>
      <top/>
      <bottom/>
      <diagonal/>
    </border>
    <border>
      <left style="thin">
        <color theme="7" tint="0.59996337778862885"/>
      </left>
      <right/>
      <top style="thin">
        <color theme="7" tint="0.59996337778862885"/>
      </top>
      <bottom/>
      <diagonal/>
    </border>
    <border>
      <left style="medium">
        <color theme="8" tint="0.39997558519241921"/>
      </left>
      <right/>
      <top style="medium">
        <color theme="8" tint="0.39997558519241921"/>
      </top>
      <bottom/>
      <diagonal/>
    </border>
    <border>
      <left/>
      <right/>
      <top style="medium">
        <color theme="8" tint="0.39997558519241921"/>
      </top>
      <bottom/>
      <diagonal/>
    </border>
    <border>
      <left/>
      <right style="medium">
        <color theme="8" tint="0.39997558519241921"/>
      </right>
      <top style="medium">
        <color theme="8" tint="0.39997558519241921"/>
      </top>
      <bottom/>
      <diagonal/>
    </border>
    <border>
      <left style="medium">
        <color theme="8" tint="0.39997558519241921"/>
      </left>
      <right/>
      <top/>
      <bottom style="medium">
        <color theme="8" tint="0.39997558519241921"/>
      </bottom>
      <diagonal/>
    </border>
    <border>
      <left/>
      <right/>
      <top/>
      <bottom style="medium">
        <color theme="8" tint="0.39997558519241921"/>
      </bottom>
      <diagonal/>
    </border>
    <border>
      <left/>
      <right style="medium">
        <color theme="8" tint="0.39997558519241921"/>
      </right>
      <top/>
      <bottom style="medium">
        <color theme="8" tint="0.39997558519241921"/>
      </bottom>
      <diagonal/>
    </border>
    <border>
      <left style="medium">
        <color theme="9" tint="0.39997558519241921"/>
      </left>
      <right/>
      <top style="medium">
        <color theme="9" tint="0.39997558519241921"/>
      </top>
      <bottom/>
      <diagonal/>
    </border>
    <border>
      <left/>
      <right/>
      <top style="medium">
        <color theme="9" tint="0.39997558519241921"/>
      </top>
      <bottom/>
      <diagonal/>
    </border>
    <border>
      <left/>
      <right style="medium">
        <color theme="9" tint="0.39997558519241921"/>
      </right>
      <top style="medium">
        <color theme="9" tint="0.39997558519241921"/>
      </top>
      <bottom/>
      <diagonal/>
    </border>
    <border>
      <left style="medium">
        <color theme="9" tint="0.39997558519241921"/>
      </left>
      <right style="thin">
        <color theme="9" tint="0.59996337778862885"/>
      </right>
      <top/>
      <bottom/>
      <diagonal/>
    </border>
    <border>
      <left style="medium">
        <color theme="9" tint="0.39997558519241921"/>
      </left>
      <right style="thin">
        <color theme="9" tint="0.59996337778862885"/>
      </right>
      <top/>
      <bottom style="thin">
        <color theme="9" tint="0.59996337778862885"/>
      </bottom>
      <diagonal/>
    </border>
    <border>
      <left style="medium">
        <color theme="7" tint="0.39997558519241921"/>
      </left>
      <right style="thin">
        <color theme="7" tint="0.39997558519241921"/>
      </right>
      <top style="thin">
        <color theme="7" tint="0.39997558519241921"/>
      </top>
      <bottom style="medium">
        <color theme="7" tint="0.39997558519241921"/>
      </bottom>
      <diagonal/>
    </border>
    <border>
      <left style="thin">
        <color theme="7" tint="0.39997558519241921"/>
      </left>
      <right style="thin">
        <color theme="7" tint="0.39997558519241921"/>
      </right>
      <top style="thin">
        <color theme="7" tint="0.39997558519241921"/>
      </top>
      <bottom style="medium">
        <color theme="7" tint="0.39997558519241921"/>
      </bottom>
      <diagonal/>
    </border>
    <border>
      <left style="thin">
        <color theme="7" tint="0.39997558519241921"/>
      </left>
      <right style="medium">
        <color theme="7" tint="0.39997558519241921"/>
      </right>
      <top style="thin">
        <color theme="7" tint="0.39997558519241921"/>
      </top>
      <bottom style="medium">
        <color theme="7" tint="0.39997558519241921"/>
      </bottom>
      <diagonal/>
    </border>
    <border>
      <left/>
      <right/>
      <top style="thin">
        <color theme="9" tint="0.59999389629810485"/>
      </top>
      <bottom/>
      <diagonal/>
    </border>
    <border>
      <left style="thin">
        <color theme="9" tint="0.59999389629810485"/>
      </left>
      <right/>
      <top style="thin">
        <color theme="9" tint="0.59999389629810485"/>
      </top>
      <bottom/>
      <diagonal/>
    </border>
    <border>
      <left style="thin">
        <color theme="9" tint="0.59999389629810485"/>
      </left>
      <right/>
      <top/>
      <bottom/>
      <diagonal/>
    </border>
    <border>
      <left style="thin">
        <color theme="9" tint="0.59996337778862885"/>
      </left>
      <right/>
      <top style="medium">
        <color theme="9" tint="0.39997558519241921"/>
      </top>
      <bottom/>
      <diagonal/>
    </border>
    <border>
      <left style="medium">
        <color theme="9" tint="0.39997558519241921"/>
      </left>
      <right style="medium">
        <color theme="9" tint="0.39997558519241921"/>
      </right>
      <top style="medium">
        <color theme="9" tint="0.39997558519241921"/>
      </top>
      <bottom/>
      <diagonal/>
    </border>
    <border>
      <left style="medium">
        <color theme="7" tint="0.39997558519241921"/>
      </left>
      <right/>
      <top/>
      <bottom style="thin">
        <color theme="7" tint="0.59996337778862885"/>
      </bottom>
      <diagonal/>
    </border>
    <border>
      <left style="medium">
        <color theme="7" tint="0.39997558519241921"/>
      </left>
      <right style="medium">
        <color theme="7" tint="0.39997558519241921"/>
      </right>
      <top/>
      <bottom/>
      <diagonal/>
    </border>
    <border>
      <left/>
      <right style="thin">
        <color theme="9" tint="0.59999389629810485"/>
      </right>
      <top style="thin">
        <color theme="9" tint="0.59999389629810485"/>
      </top>
      <bottom/>
      <diagonal/>
    </border>
    <border>
      <left/>
      <right style="thin">
        <color theme="9" tint="0.59999389629810485"/>
      </right>
      <top/>
      <bottom/>
      <diagonal/>
    </border>
    <border>
      <left style="medium">
        <color theme="9" tint="0.39997558519241921"/>
      </left>
      <right style="thin">
        <color theme="9" tint="0.59999389629810485"/>
      </right>
      <top style="medium">
        <color theme="9" tint="0.39997558519241921"/>
      </top>
      <bottom/>
      <diagonal/>
    </border>
    <border>
      <left style="medium">
        <color theme="9" tint="0.39997558519241921"/>
      </left>
      <right/>
      <top style="medium">
        <color theme="9" tint="0.39997558519241921"/>
      </top>
      <bottom style="thin">
        <color theme="9" tint="0.59999389629810485"/>
      </bottom>
      <diagonal/>
    </border>
    <border>
      <left style="thin">
        <color theme="9" tint="0.59999389629810485"/>
      </left>
      <right style="thin">
        <color theme="9" tint="0.59996337778862885"/>
      </right>
      <top style="medium">
        <color theme="9" tint="0.39997558519241921"/>
      </top>
      <bottom style="thin">
        <color theme="9" tint="0.59999389629810485"/>
      </bottom>
      <diagonal/>
    </border>
    <border>
      <left style="thin">
        <color theme="9" tint="0.59996337778862885"/>
      </left>
      <right style="thin">
        <color theme="9" tint="0.59996337778862885"/>
      </right>
      <top style="medium">
        <color theme="9" tint="0.39997558519241921"/>
      </top>
      <bottom style="thin">
        <color theme="9" tint="0.59999389629810485"/>
      </bottom>
      <diagonal/>
    </border>
    <border>
      <left style="thin">
        <color theme="9" tint="0.59996337778862885"/>
      </left>
      <right style="thin">
        <color theme="9" tint="0.59999389629810485"/>
      </right>
      <top style="medium">
        <color theme="9" tint="0.39997558519241921"/>
      </top>
      <bottom style="thin">
        <color theme="9" tint="0.59999389629810485"/>
      </bottom>
      <diagonal/>
    </border>
    <border>
      <left style="medium">
        <color theme="9" tint="0.39997558519241921"/>
      </left>
      <right/>
      <top style="thin">
        <color theme="9" tint="0.59999389629810485"/>
      </top>
      <bottom/>
      <diagonal/>
    </border>
    <border>
      <left/>
      <right style="medium">
        <color theme="9" tint="0.39997558519241921"/>
      </right>
      <top style="thin">
        <color theme="9" tint="0.59999389629810485"/>
      </top>
      <bottom/>
      <diagonal/>
    </border>
    <border>
      <left style="medium">
        <color theme="9" tint="0.39997558519241921"/>
      </left>
      <right style="medium">
        <color theme="9" tint="0.39997558519241921"/>
      </right>
      <top/>
      <bottom style="medium">
        <color theme="9" tint="0.39997558519241921"/>
      </bottom>
      <diagonal/>
    </border>
    <border>
      <left style="medium">
        <color theme="9" tint="0.39997558519241921"/>
      </left>
      <right style="medium">
        <color theme="9" tint="0.39997558519241921"/>
      </right>
      <top/>
      <bottom/>
      <diagonal/>
    </border>
    <border>
      <left style="medium">
        <color theme="9" tint="0.39997558519241921"/>
      </left>
      <right style="thin">
        <color theme="9" tint="0.59999389629810485"/>
      </right>
      <top style="thin">
        <color theme="9" tint="0.59999389629810485"/>
      </top>
      <bottom style="thin">
        <color theme="9" tint="0.59999389629810485"/>
      </bottom>
      <diagonal/>
    </border>
    <border>
      <left style="thin">
        <color theme="9" tint="0.59999389629810485"/>
      </left>
      <right style="medium">
        <color theme="9" tint="0.39997558519241921"/>
      </right>
      <top style="thin">
        <color theme="9" tint="0.59999389629810485"/>
      </top>
      <bottom style="thin">
        <color theme="9" tint="0.59999389629810485"/>
      </bottom>
      <diagonal/>
    </border>
    <border>
      <left style="thin">
        <color theme="8" tint="0.39997558519241921"/>
      </left>
      <right style="thin">
        <color theme="8" tint="0.39997558519241921"/>
      </right>
      <top style="thin">
        <color theme="8" tint="0.39997558519241921"/>
      </top>
      <bottom/>
      <diagonal/>
    </border>
    <border>
      <left style="medium">
        <color theme="8" tint="0.39997558519241921"/>
      </left>
      <right style="medium">
        <color theme="8" tint="0.39997558519241921"/>
      </right>
      <top style="medium">
        <color theme="8" tint="0.39997558519241921"/>
      </top>
      <bottom/>
      <diagonal/>
    </border>
    <border>
      <left style="medium">
        <color theme="8" tint="0.39997558519241921"/>
      </left>
      <right style="medium">
        <color theme="8" tint="0.39997558519241921"/>
      </right>
      <top/>
      <bottom style="medium">
        <color theme="8" tint="0.39997558519241921"/>
      </bottom>
      <diagonal/>
    </border>
    <border>
      <left style="thin">
        <color theme="8" tint="0.39997558519241921"/>
      </left>
      <right style="thin">
        <color theme="8" tint="0.39997558519241921"/>
      </right>
      <top/>
      <bottom/>
      <diagonal/>
    </border>
    <border>
      <left style="medium">
        <color theme="8" tint="0.39997558519241921"/>
      </left>
      <right style="thin">
        <color theme="8" tint="0.59996337778862885"/>
      </right>
      <top style="medium">
        <color theme="8" tint="0.39997558519241921"/>
      </top>
      <bottom/>
      <diagonal/>
    </border>
    <border>
      <left style="thin">
        <color theme="8" tint="0.59996337778862885"/>
      </left>
      <right style="thin">
        <color theme="8" tint="0.59996337778862885"/>
      </right>
      <top style="medium">
        <color theme="8" tint="0.39997558519241921"/>
      </top>
      <bottom/>
      <diagonal/>
    </border>
    <border>
      <left style="thin">
        <color theme="8" tint="0.59996337778862885"/>
      </left>
      <right style="medium">
        <color theme="8" tint="0.39997558519241921"/>
      </right>
      <top style="medium">
        <color theme="8" tint="0.39997558519241921"/>
      </top>
      <bottom/>
      <diagonal/>
    </border>
    <border>
      <left style="thin">
        <color theme="5" tint="0.39997558519241921"/>
      </left>
      <right style="thin">
        <color theme="5" tint="0.39997558519241921"/>
      </right>
      <top style="medium">
        <color theme="5" tint="0.39997558519241921"/>
      </top>
      <bottom/>
      <diagonal/>
    </border>
    <border>
      <left style="thin">
        <color theme="5" tint="0.59996337778862885"/>
      </left>
      <right style="thin">
        <color theme="5" tint="0.59996337778862885"/>
      </right>
      <top style="thin">
        <color theme="5" tint="0.39997558519241921"/>
      </top>
      <bottom/>
      <diagonal/>
    </border>
    <border>
      <left style="thin">
        <color theme="5" tint="0.59996337778862885"/>
      </left>
      <right/>
      <top style="thin">
        <color theme="5" tint="0.59996337778862885"/>
      </top>
      <bottom/>
      <diagonal/>
    </border>
    <border>
      <left style="medium">
        <color theme="5" tint="0.39997558519241921"/>
      </left>
      <right style="medium">
        <color theme="5" tint="0.39997558519241921"/>
      </right>
      <top style="medium">
        <color theme="5" tint="0.39997558519241921"/>
      </top>
      <bottom/>
      <diagonal/>
    </border>
    <border>
      <left style="medium">
        <color theme="5" tint="0.39997558519241921"/>
      </left>
      <right style="medium">
        <color theme="5" tint="0.39997558519241921"/>
      </right>
      <top/>
      <bottom style="medium">
        <color theme="5" tint="0.39997558519241921"/>
      </bottom>
      <diagonal/>
    </border>
    <border>
      <left style="medium">
        <color theme="8" tint="0.39997558519241921"/>
      </left>
      <right/>
      <top/>
      <bottom/>
      <diagonal/>
    </border>
    <border>
      <left/>
      <right style="medium">
        <color theme="8" tint="0.3999755851924192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theme="8" tint="0.59996337778862885"/>
      </top>
      <bottom/>
      <diagonal/>
    </border>
    <border>
      <left style="medium">
        <color theme="8" tint="0.39997558519241921"/>
      </left>
      <right style="thin">
        <color theme="8" tint="0.59996337778862885"/>
      </right>
      <top/>
      <bottom style="medium">
        <color theme="8" tint="0.39997558519241921"/>
      </bottom>
      <diagonal/>
    </border>
    <border>
      <left style="thin">
        <color theme="8" tint="0.59996337778862885"/>
      </left>
      <right style="medium">
        <color theme="8" tint="0.39997558519241921"/>
      </right>
      <top/>
      <bottom style="medium">
        <color theme="8" tint="0.39997558519241921"/>
      </bottom>
      <diagonal/>
    </border>
    <border>
      <left style="medium">
        <color theme="7" tint="0.39997558519241921"/>
      </left>
      <right style="thin">
        <color theme="7" tint="0.39997558519241921"/>
      </right>
      <top/>
      <bottom style="medium">
        <color theme="7" tint="0.39997558519241921"/>
      </bottom>
      <diagonal/>
    </border>
    <border>
      <left style="medium">
        <color theme="7" tint="0.39997558519241921"/>
      </left>
      <right style="thin">
        <color theme="7" tint="0.39997558519241921"/>
      </right>
      <top style="medium">
        <color theme="7" tint="0.39997558519241921"/>
      </top>
      <bottom/>
      <diagonal/>
    </border>
    <border>
      <left style="medium">
        <color theme="7" tint="0.39997558519241921"/>
      </left>
      <right style="thin">
        <color theme="7" tint="0.39997558519241921"/>
      </right>
      <top/>
      <bottom/>
      <diagonal/>
    </border>
  </borders>
  <cellStyleXfs count="11">
    <xf numFmtId="0" fontId="0" fillId="0" borderId="0"/>
    <xf numFmtId="0" fontId="6" fillId="0" borderId="0">
      <alignment vertical="top"/>
    </xf>
    <xf numFmtId="0" fontId="9" fillId="9" borderId="0" applyBorder="0" applyProtection="0">
      <alignment horizontal="left" vertical="top" wrapText="1" indent="1"/>
    </xf>
    <xf numFmtId="0" fontId="10" fillId="9" borderId="0" applyNumberFormat="0" applyFont="0" applyBorder="0" applyAlignment="0">
      <alignment horizontal="left" vertical="center" indent="1"/>
    </xf>
    <xf numFmtId="164" fontId="12" fillId="0" borderId="0">
      <alignment horizontal="left" indent="1"/>
    </xf>
    <xf numFmtId="0" fontId="13" fillId="0" borderId="0">
      <alignment horizontal="left" indent="1"/>
    </xf>
    <xf numFmtId="0" fontId="6" fillId="0" borderId="0" applyFill="0" applyProtection="0"/>
    <xf numFmtId="0" fontId="14" fillId="0" borderId="0" applyFill="0" applyProtection="0"/>
    <xf numFmtId="0" fontId="14" fillId="0" borderId="7" applyNumberFormat="0" applyFill="0" applyProtection="0">
      <alignment horizontal="left" vertical="center" indent="1"/>
    </xf>
    <xf numFmtId="0" fontId="16" fillId="0" borderId="0" applyFill="0" applyBorder="0" applyProtection="0">
      <alignment vertical="center"/>
    </xf>
    <xf numFmtId="0" fontId="38" fillId="0" borderId="0" applyNumberFormat="0" applyFill="0" applyBorder="0" applyAlignment="0" applyProtection="0"/>
  </cellStyleXfs>
  <cellXfs count="425">
    <xf numFmtId="0" fontId="0" fillId="0" borderId="0" xfId="0"/>
    <xf numFmtId="0" fontId="7" fillId="0" borderId="0" xfId="1" applyFont="1">
      <alignment vertical="top"/>
    </xf>
    <xf numFmtId="0" fontId="8" fillId="0" borderId="0" xfId="1" applyFont="1" applyAlignment="1">
      <alignment horizontal="left" vertical="top" wrapText="1" indent="1"/>
    </xf>
    <xf numFmtId="0" fontId="8" fillId="0" borderId="4" xfId="3" applyFont="1" applyFill="1" applyBorder="1" applyAlignment="1">
      <alignment horizontal="left" vertical="top" wrapText="1" indent="1"/>
    </xf>
    <xf numFmtId="0" fontId="11" fillId="0" borderId="0" xfId="1" applyFont="1" applyAlignment="1">
      <alignment horizontal="left" vertical="center" indent="1"/>
    </xf>
    <xf numFmtId="164" fontId="11" fillId="0" borderId="6" xfId="3" applyNumberFormat="1" applyFont="1" applyFill="1" applyBorder="1" applyAlignment="1">
      <alignment horizontal="right" vertical="center" wrapText="1" indent="1"/>
    </xf>
    <xf numFmtId="0" fontId="8" fillId="0" borderId="4" xfId="1" applyFont="1" applyBorder="1" applyAlignment="1">
      <alignment horizontal="left" vertical="top" wrapText="1" indent="1"/>
    </xf>
    <xf numFmtId="164" fontId="11" fillId="0" borderId="6" xfId="4" applyFont="1" applyBorder="1" applyAlignment="1">
      <alignment horizontal="right" vertical="center" indent="1"/>
    </xf>
    <xf numFmtId="164" fontId="11" fillId="0" borderId="6" xfId="4" applyFont="1" applyBorder="1" applyAlignment="1">
      <alignment horizontal="right" indent="1"/>
    </xf>
    <xf numFmtId="0" fontId="11" fillId="0" borderId="0" xfId="1" applyFont="1" applyAlignment="1">
      <alignment horizontal="center" vertical="center"/>
    </xf>
    <xf numFmtId="0" fontId="15" fillId="11" borderId="8" xfId="8" applyFont="1" applyFill="1" applyBorder="1" applyAlignment="1">
      <alignment horizontal="center" vertical="center"/>
    </xf>
    <xf numFmtId="0" fontId="15" fillId="11" borderId="9" xfId="8" applyFont="1" applyFill="1" applyBorder="1" applyAlignment="1">
      <alignment horizontal="center" vertical="center"/>
    </xf>
    <xf numFmtId="0" fontId="15" fillId="11" borderId="10" xfId="8" applyFont="1" applyFill="1" applyBorder="1" applyAlignment="1">
      <alignment horizontal="center" vertical="center"/>
    </xf>
    <xf numFmtId="0" fontId="8" fillId="0" borderId="13" xfId="3" applyFont="1" applyFill="1" applyBorder="1" applyAlignment="1">
      <alignment horizontal="left" vertical="top" wrapText="1" indent="1"/>
    </xf>
    <xf numFmtId="164" fontId="11" fillId="0" borderId="16" xfId="3" applyNumberFormat="1" applyFont="1" applyFill="1" applyBorder="1" applyAlignment="1">
      <alignment horizontal="right" vertical="center" wrapText="1" indent="1"/>
    </xf>
    <xf numFmtId="0" fontId="8" fillId="0" borderId="13" xfId="1" applyFont="1" applyBorder="1" applyAlignment="1">
      <alignment horizontal="left" vertical="top" wrapText="1" indent="1"/>
    </xf>
    <xf numFmtId="164" fontId="11" fillId="0" borderId="16" xfId="4" applyFont="1" applyBorder="1" applyAlignment="1">
      <alignment horizontal="right" vertical="center" indent="1"/>
    </xf>
    <xf numFmtId="164" fontId="11" fillId="0" borderId="16" xfId="4" applyFont="1" applyBorder="1" applyAlignment="1">
      <alignment horizontal="right" indent="1"/>
    </xf>
    <xf numFmtId="0" fontId="15" fillId="12" borderId="8" xfId="8" applyFont="1" applyFill="1" applyBorder="1" applyAlignment="1">
      <alignment horizontal="center" vertical="center"/>
    </xf>
    <xf numFmtId="0" fontId="15" fillId="12" borderId="9" xfId="8" applyFont="1" applyFill="1" applyBorder="1" applyAlignment="1">
      <alignment horizontal="center" vertical="center"/>
    </xf>
    <xf numFmtId="0" fontId="15" fillId="12" borderId="10" xfId="8" applyFont="1" applyFill="1" applyBorder="1" applyAlignment="1">
      <alignment horizontal="center" vertical="center"/>
    </xf>
    <xf numFmtId="0" fontId="8" fillId="0" borderId="19" xfId="3" applyFont="1" applyFill="1" applyBorder="1" applyAlignment="1">
      <alignment horizontal="left" vertical="top" wrapText="1" indent="1"/>
    </xf>
    <xf numFmtId="164" fontId="11" fillId="0" borderId="21" xfId="3" applyNumberFormat="1" applyFont="1" applyFill="1" applyBorder="1" applyAlignment="1">
      <alignment horizontal="right" vertical="center" wrapText="1" indent="1"/>
    </xf>
    <xf numFmtId="0" fontId="8" fillId="0" borderId="19" xfId="1" applyFont="1" applyBorder="1" applyAlignment="1">
      <alignment horizontal="left" vertical="top" wrapText="1" indent="1"/>
    </xf>
    <xf numFmtId="164" fontId="11" fillId="0" borderId="21" xfId="4" applyFont="1" applyBorder="1" applyAlignment="1">
      <alignment horizontal="right" vertical="center" indent="1"/>
    </xf>
    <xf numFmtId="164" fontId="11" fillId="0" borderId="21" xfId="4" applyFont="1" applyBorder="1" applyAlignment="1">
      <alignment horizontal="right" indent="1"/>
    </xf>
    <xf numFmtId="0" fontId="15" fillId="10" borderId="8" xfId="8" applyFont="1" applyFill="1" applyBorder="1" applyAlignment="1">
      <alignment horizontal="center" vertical="center"/>
    </xf>
    <xf numFmtId="0" fontId="15" fillId="10" borderId="9" xfId="8" applyFont="1" applyFill="1" applyBorder="1" applyAlignment="1">
      <alignment horizontal="center" vertical="center"/>
    </xf>
    <xf numFmtId="0" fontId="15" fillId="10" borderId="10" xfId="8" applyFont="1" applyFill="1" applyBorder="1" applyAlignment="1">
      <alignment horizontal="center" vertical="center"/>
    </xf>
    <xf numFmtId="0" fontId="8" fillId="0" borderId="24" xfId="3" applyFont="1" applyFill="1" applyBorder="1" applyAlignment="1">
      <alignment horizontal="left" vertical="top" wrapText="1" indent="1"/>
    </xf>
    <xf numFmtId="164" fontId="11" fillId="0" borderId="26" xfId="3" applyNumberFormat="1" applyFont="1" applyFill="1" applyBorder="1" applyAlignment="1">
      <alignment horizontal="right" vertical="center" wrapText="1" indent="1"/>
    </xf>
    <xf numFmtId="0" fontId="8" fillId="0" borderId="24" xfId="1" applyFont="1" applyBorder="1" applyAlignment="1">
      <alignment horizontal="left" vertical="top" wrapText="1" indent="1"/>
    </xf>
    <xf numFmtId="164" fontId="11" fillId="0" borderId="26" xfId="4" applyFont="1" applyBorder="1" applyAlignment="1">
      <alignment horizontal="right" vertical="center" indent="1"/>
    </xf>
    <xf numFmtId="164" fontId="11" fillId="0" borderId="26" xfId="4" applyFont="1" applyBorder="1" applyAlignment="1">
      <alignment horizontal="right" indent="1"/>
    </xf>
    <xf numFmtId="0" fontId="15" fillId="13" borderId="8" xfId="8" applyFont="1" applyFill="1" applyBorder="1" applyAlignment="1">
      <alignment horizontal="center" vertical="center"/>
    </xf>
    <xf numFmtId="0" fontId="15" fillId="13" borderId="9" xfId="8" applyFont="1" applyFill="1" applyBorder="1" applyAlignment="1">
      <alignment horizontal="center" vertical="center"/>
    </xf>
    <xf numFmtId="0" fontId="15" fillId="13" borderId="10" xfId="8" applyFont="1" applyFill="1" applyBorder="1" applyAlignment="1">
      <alignment horizontal="center" vertical="center"/>
    </xf>
    <xf numFmtId="0" fontId="7" fillId="0" borderId="31" xfId="6" applyFont="1" applyFill="1" applyBorder="1" applyAlignment="1">
      <alignment horizontal="center" vertical="center"/>
    </xf>
    <xf numFmtId="0" fontId="7" fillId="0" borderId="32" xfId="6" applyFont="1" applyFill="1" applyBorder="1" applyAlignment="1">
      <alignment horizontal="center" vertical="center"/>
    </xf>
    <xf numFmtId="0" fontId="7" fillId="0" borderId="33" xfId="5" applyFont="1" applyBorder="1" applyAlignment="1">
      <alignment horizontal="center" vertical="center"/>
    </xf>
    <xf numFmtId="0" fontId="7" fillId="0" borderId="34" xfId="5" applyFont="1" applyBorder="1" applyAlignment="1">
      <alignment horizontal="center" vertical="center"/>
    </xf>
    <xf numFmtId="0" fontId="8" fillId="0" borderId="2" xfId="3" applyFont="1" applyFill="1" applyBorder="1" applyAlignment="1">
      <alignment horizontal="left" vertical="top" wrapText="1" indent="1"/>
    </xf>
    <xf numFmtId="164" fontId="11" fillId="0" borderId="39" xfId="4" applyFont="1" applyBorder="1" applyAlignment="1">
      <alignment horizontal="right" vertical="center" indent="1"/>
    </xf>
    <xf numFmtId="164" fontId="11" fillId="0" borderId="39" xfId="3" applyNumberFormat="1" applyFont="1" applyFill="1" applyBorder="1" applyAlignment="1">
      <alignment horizontal="right" vertical="center" wrapText="1" indent="1"/>
    </xf>
    <xf numFmtId="164" fontId="11" fillId="0" borderId="40" xfId="3" applyNumberFormat="1" applyFont="1" applyFill="1" applyBorder="1" applyAlignment="1">
      <alignment horizontal="right" vertical="center" wrapText="1" indent="1"/>
    </xf>
    <xf numFmtId="164" fontId="11" fillId="0" borderId="45" xfId="4" applyFont="1" applyBorder="1" applyAlignment="1">
      <alignment horizontal="right" vertical="center" indent="1"/>
    </xf>
    <xf numFmtId="164" fontId="11" fillId="0" borderId="46" xfId="3" applyNumberFormat="1" applyFont="1" applyFill="1" applyBorder="1" applyAlignment="1">
      <alignment horizontal="right" vertical="center" wrapText="1" indent="1"/>
    </xf>
    <xf numFmtId="164" fontId="11" fillId="0" borderId="48" xfId="3" applyNumberFormat="1" applyFont="1" applyFill="1" applyBorder="1" applyAlignment="1">
      <alignment horizontal="right" vertical="center" wrapText="1" indent="1"/>
    </xf>
    <xf numFmtId="164" fontId="11" fillId="0" borderId="47" xfId="3" applyNumberFormat="1" applyFont="1" applyFill="1" applyBorder="1" applyAlignment="1">
      <alignment horizontal="right" vertical="center" wrapText="1" indent="1"/>
    </xf>
    <xf numFmtId="0" fontId="24" fillId="6" borderId="49" xfId="3" applyFont="1" applyFill="1" applyBorder="1" applyAlignment="1">
      <alignment horizontal="center" vertical="center" wrapText="1"/>
    </xf>
    <xf numFmtId="0" fontId="8" fillId="0" borderId="38" xfId="3" applyFont="1" applyFill="1" applyBorder="1" applyAlignment="1">
      <alignment horizontal="left" vertical="top" wrapText="1" indent="1"/>
    </xf>
    <xf numFmtId="164" fontId="11" fillId="0" borderId="50" xfId="4" applyFont="1" applyBorder="1" applyAlignment="1">
      <alignment horizontal="right" indent="1"/>
    </xf>
    <xf numFmtId="164" fontId="11" fillId="0" borderId="51" xfId="4" applyFont="1" applyBorder="1" applyAlignment="1">
      <alignment horizontal="right" vertical="center" indent="1"/>
    </xf>
    <xf numFmtId="164" fontId="11" fillId="0" borderId="50" xfId="3" applyNumberFormat="1" applyFont="1" applyFill="1" applyBorder="1" applyAlignment="1">
      <alignment horizontal="right" vertical="center" wrapText="1" indent="1"/>
    </xf>
    <xf numFmtId="0" fontId="8" fillId="0" borderId="51" xfId="1" applyFont="1" applyBorder="1" applyAlignment="1">
      <alignment horizontal="left" vertical="top" wrapText="1" indent="1"/>
    </xf>
    <xf numFmtId="0" fontId="8" fillId="0" borderId="52" xfId="1" applyFont="1" applyBorder="1" applyAlignment="1">
      <alignment horizontal="left" vertical="top" wrapText="1" indent="1"/>
    </xf>
    <xf numFmtId="164" fontId="11" fillId="0" borderId="50" xfId="4" applyFont="1" applyBorder="1" applyAlignment="1">
      <alignment horizontal="right" vertical="center" indent="1"/>
    </xf>
    <xf numFmtId="0" fontId="8" fillId="0" borderId="54" xfId="1" applyFont="1" applyBorder="1" applyAlignment="1">
      <alignment horizontal="left" vertical="top" wrapText="1" indent="1"/>
    </xf>
    <xf numFmtId="0" fontId="8" fillId="0" borderId="11" xfId="1" applyFont="1" applyBorder="1" applyAlignment="1">
      <alignment horizontal="left" vertical="top" wrapText="1" indent="1"/>
    </xf>
    <xf numFmtId="164" fontId="11" fillId="0" borderId="54" xfId="3" applyNumberFormat="1" applyFont="1" applyFill="1" applyBorder="1" applyAlignment="1">
      <alignment horizontal="right" vertical="center" wrapText="1" indent="1"/>
    </xf>
    <xf numFmtId="164" fontId="11" fillId="0" borderId="65" xfId="4" applyFont="1" applyBorder="1" applyAlignment="1">
      <alignment horizontal="right" vertical="center" indent="1"/>
    </xf>
    <xf numFmtId="164" fontId="11" fillId="0" borderId="20" xfId="4" applyFont="1" applyBorder="1" applyAlignment="1">
      <alignment horizontal="right" vertical="center" indent="1"/>
    </xf>
    <xf numFmtId="0" fontId="8" fillId="0" borderId="66" xfId="3" applyFont="1" applyFill="1" applyBorder="1" applyAlignment="1">
      <alignment horizontal="left" vertical="top" wrapText="1" indent="1"/>
    </xf>
    <xf numFmtId="0" fontId="8" fillId="0" borderId="67" xfId="1" applyFont="1" applyBorder="1" applyAlignment="1">
      <alignment horizontal="left" vertical="top" wrapText="1" indent="1"/>
    </xf>
    <xf numFmtId="0" fontId="8" fillId="0" borderId="68" xfId="1" applyFont="1" applyBorder="1" applyAlignment="1">
      <alignment horizontal="left" vertical="top" wrapText="1" indent="1"/>
    </xf>
    <xf numFmtId="164" fontId="11" fillId="0" borderId="66" xfId="4" applyFont="1" applyBorder="1" applyAlignment="1">
      <alignment horizontal="right" vertical="center" indent="1"/>
    </xf>
    <xf numFmtId="0" fontId="8" fillId="0" borderId="39" xfId="1" applyFont="1" applyBorder="1" applyAlignment="1">
      <alignment horizontal="left" vertical="top" wrapText="1" indent="1"/>
    </xf>
    <xf numFmtId="0" fontId="25" fillId="6" borderId="72" xfId="1" applyFont="1" applyFill="1" applyBorder="1" applyAlignment="1">
      <alignment horizontal="center" vertical="center" wrapText="1"/>
    </xf>
    <xf numFmtId="164" fontId="11" fillId="0" borderId="51" xfId="3" applyNumberFormat="1" applyFont="1" applyFill="1" applyBorder="1" applyAlignment="1">
      <alignment horizontal="right" vertical="center" wrapText="1" indent="1"/>
    </xf>
    <xf numFmtId="0" fontId="25" fillId="6" borderId="82" xfId="1" applyFont="1" applyFill="1" applyBorder="1" applyAlignment="1">
      <alignment horizontal="center" vertical="center" wrapText="1"/>
    </xf>
    <xf numFmtId="0" fontId="24" fillId="16" borderId="75" xfId="1" applyFont="1" applyFill="1" applyBorder="1" applyAlignment="1">
      <alignment horizontal="center" vertical="center" wrapText="1"/>
    </xf>
    <xf numFmtId="0" fontId="25" fillId="16" borderId="73" xfId="1" applyFont="1" applyFill="1" applyBorder="1" applyAlignment="1">
      <alignment vertical="center" wrapText="1"/>
    </xf>
    <xf numFmtId="0" fontId="24" fillId="16" borderId="0" xfId="1" applyFont="1" applyFill="1" applyAlignment="1">
      <alignment horizontal="center" vertical="center" wrapText="1"/>
    </xf>
    <xf numFmtId="0" fontId="8" fillId="0" borderId="78" xfId="3" applyFont="1" applyFill="1" applyBorder="1" applyAlignment="1">
      <alignment horizontal="left" vertical="top" wrapText="1" indent="1"/>
    </xf>
    <xf numFmtId="164" fontId="25" fillId="0" borderId="79" xfId="4" applyFont="1" applyBorder="1" applyAlignment="1">
      <alignment horizontal="right" indent="1"/>
    </xf>
    <xf numFmtId="164" fontId="25" fillId="0" borderId="80" xfId="4" applyFont="1" applyBorder="1" applyAlignment="1">
      <alignment horizontal="right" indent="1"/>
    </xf>
    <xf numFmtId="164" fontId="25" fillId="0" borderId="81" xfId="4" applyFont="1" applyBorder="1" applyAlignment="1">
      <alignment horizontal="right" indent="1"/>
    </xf>
    <xf numFmtId="164" fontId="25" fillId="0" borderId="79" xfId="3" applyNumberFormat="1" applyFont="1" applyFill="1" applyBorder="1" applyAlignment="1">
      <alignment horizontal="right" vertical="center" wrapText="1" indent="1"/>
    </xf>
    <xf numFmtId="164" fontId="25" fillId="0" borderId="80" xfId="3" applyNumberFormat="1" applyFont="1" applyFill="1" applyBorder="1" applyAlignment="1">
      <alignment horizontal="right" vertical="center" wrapText="1" indent="1"/>
    </xf>
    <xf numFmtId="164" fontId="25" fillId="0" borderId="81" xfId="3" applyNumberFormat="1" applyFont="1" applyFill="1" applyBorder="1" applyAlignment="1">
      <alignment horizontal="right" vertical="center" wrapText="1" indent="1"/>
    </xf>
    <xf numFmtId="164" fontId="25" fillId="0" borderId="79" xfId="4" applyFont="1" applyBorder="1" applyAlignment="1">
      <alignment horizontal="right" vertical="center" indent="1"/>
    </xf>
    <xf numFmtId="164" fontId="25" fillId="0" borderId="80" xfId="4" applyFont="1" applyBorder="1" applyAlignment="1">
      <alignment horizontal="right" vertical="center" indent="1"/>
    </xf>
    <xf numFmtId="164" fontId="25" fillId="0" borderId="83" xfId="4" applyFont="1" applyBorder="1" applyAlignment="1">
      <alignment horizontal="right" vertical="center" indent="1"/>
    </xf>
    <xf numFmtId="164" fontId="25" fillId="0" borderId="41" xfId="4" applyFont="1" applyBorder="1" applyAlignment="1">
      <alignment horizontal="right" vertical="center" indent="1"/>
    </xf>
    <xf numFmtId="164" fontId="25" fillId="0" borderId="39" xfId="4" applyFont="1" applyBorder="1" applyAlignment="1">
      <alignment horizontal="right" vertical="center" indent="1"/>
    </xf>
    <xf numFmtId="164" fontId="25" fillId="0" borderId="84" xfId="3" applyNumberFormat="1" applyFont="1" applyFill="1" applyBorder="1" applyAlignment="1">
      <alignment horizontal="right" vertical="center" wrapText="1" indent="1"/>
    </xf>
    <xf numFmtId="164" fontId="25" fillId="0" borderId="85" xfId="3" applyNumberFormat="1" applyFont="1" applyFill="1" applyBorder="1" applyAlignment="1">
      <alignment horizontal="right" vertical="center" wrapText="1" indent="1"/>
    </xf>
    <xf numFmtId="0" fontId="31" fillId="15" borderId="82" xfId="3" applyFont="1" applyFill="1" applyBorder="1" applyAlignment="1">
      <alignment horizontal="left" vertical="center" wrapText="1" indent="1"/>
    </xf>
    <xf numFmtId="0" fontId="22" fillId="14" borderId="0" xfId="3" applyFont="1" applyFill="1" applyBorder="1" applyAlignment="1">
      <alignment horizontal="center" vertical="center" wrapText="1"/>
    </xf>
    <xf numFmtId="164" fontId="11" fillId="0" borderId="15" xfId="3" applyNumberFormat="1" applyFont="1" applyFill="1" applyBorder="1" applyAlignment="1">
      <alignment horizontal="right" vertical="center" wrapText="1" indent="1"/>
    </xf>
    <xf numFmtId="164" fontId="11" fillId="0" borderId="100" xfId="3" applyNumberFormat="1" applyFont="1" applyFill="1" applyBorder="1" applyAlignment="1">
      <alignment horizontal="right" vertical="center" wrapText="1" indent="1"/>
    </xf>
    <xf numFmtId="0" fontId="8" fillId="0" borderId="35" xfId="3" applyFont="1" applyFill="1" applyBorder="1" applyAlignment="1">
      <alignment horizontal="left" vertical="top" wrapText="1" indent="1"/>
    </xf>
    <xf numFmtId="164" fontId="11" fillId="0" borderId="101" xfId="3" applyNumberFormat="1" applyFont="1" applyFill="1" applyBorder="1" applyAlignment="1">
      <alignment horizontal="right" vertical="center" wrapText="1" indent="1"/>
    </xf>
    <xf numFmtId="164" fontId="11" fillId="0" borderId="65" xfId="3" applyNumberFormat="1" applyFont="1" applyFill="1" applyBorder="1" applyAlignment="1">
      <alignment horizontal="right" vertical="center" wrapText="1" indent="1"/>
    </xf>
    <xf numFmtId="0" fontId="8" fillId="0" borderId="37" xfId="3" applyFont="1" applyFill="1" applyBorder="1" applyAlignment="1">
      <alignment horizontal="left" vertical="top" wrapText="1" indent="1"/>
    </xf>
    <xf numFmtId="164" fontId="33" fillId="14" borderId="5" xfId="4" applyFont="1" applyFill="1" applyBorder="1" applyAlignment="1">
      <alignment horizontal="right" indent="1"/>
    </xf>
    <xf numFmtId="164" fontId="33" fillId="14" borderId="6" xfId="4" applyFont="1" applyFill="1" applyBorder="1" applyAlignment="1">
      <alignment horizontal="right" indent="1"/>
    </xf>
    <xf numFmtId="164" fontId="33" fillId="14" borderId="5" xfId="3" applyNumberFormat="1" applyFont="1" applyFill="1" applyBorder="1" applyAlignment="1">
      <alignment horizontal="right" vertical="center" wrapText="1" indent="1"/>
    </xf>
    <xf numFmtId="164" fontId="33" fillId="14" borderId="6" xfId="3" applyNumberFormat="1" applyFont="1" applyFill="1" applyBorder="1" applyAlignment="1">
      <alignment horizontal="right" vertical="center" wrapText="1" indent="1"/>
    </xf>
    <xf numFmtId="164" fontId="33" fillId="14" borderId="6" xfId="4" applyFont="1" applyFill="1" applyBorder="1" applyAlignment="1">
      <alignment horizontal="right" vertical="center" indent="1"/>
    </xf>
    <xf numFmtId="164" fontId="11" fillId="14" borderId="6" xfId="3" applyNumberFormat="1" applyFont="1" applyFill="1" applyBorder="1" applyAlignment="1">
      <alignment horizontal="right" vertical="center" wrapText="1" indent="1"/>
    </xf>
    <xf numFmtId="164" fontId="11" fillId="14" borderId="6" xfId="4" applyFont="1" applyFill="1" applyBorder="1" applyAlignment="1">
      <alignment horizontal="right" vertical="center" indent="1"/>
    </xf>
    <xf numFmtId="0" fontId="8" fillId="14" borderId="39" xfId="1" applyFont="1" applyFill="1" applyBorder="1" applyAlignment="1">
      <alignment horizontal="left" vertical="top" wrapText="1" indent="1"/>
    </xf>
    <xf numFmtId="164" fontId="11" fillId="14" borderId="16" xfId="4" applyFont="1" applyFill="1" applyBorder="1" applyAlignment="1">
      <alignment horizontal="right" indent="1"/>
    </xf>
    <xf numFmtId="0" fontId="8" fillId="14" borderId="13" xfId="1" applyFont="1" applyFill="1" applyBorder="1" applyAlignment="1">
      <alignment horizontal="left" vertical="top" wrapText="1" indent="1"/>
    </xf>
    <xf numFmtId="164" fontId="11" fillId="14" borderId="16" xfId="3" applyNumberFormat="1" applyFont="1" applyFill="1" applyBorder="1" applyAlignment="1">
      <alignment horizontal="right" vertical="center" wrapText="1" indent="1"/>
    </xf>
    <xf numFmtId="0" fontId="8" fillId="14" borderId="13" xfId="3" applyFont="1" applyFill="1" applyBorder="1" applyAlignment="1">
      <alignment horizontal="left" vertical="top" wrapText="1" indent="1"/>
    </xf>
    <xf numFmtId="164" fontId="11" fillId="14" borderId="16" xfId="4" applyFont="1" applyFill="1" applyBorder="1" applyAlignment="1">
      <alignment horizontal="right" vertical="center" indent="1"/>
    </xf>
    <xf numFmtId="0" fontId="8" fillId="14" borderId="54" xfId="1" applyFont="1" applyFill="1" applyBorder="1" applyAlignment="1">
      <alignment horizontal="left" vertical="top" wrapText="1" indent="1"/>
    </xf>
    <xf numFmtId="164" fontId="11" fillId="14" borderId="96" xfId="3" applyNumberFormat="1" applyFont="1" applyFill="1" applyBorder="1" applyAlignment="1">
      <alignment horizontal="right" vertical="center" wrapText="1" indent="1"/>
    </xf>
    <xf numFmtId="164" fontId="11" fillId="14" borderId="14" xfId="3" applyNumberFormat="1" applyFont="1" applyFill="1" applyBorder="1" applyAlignment="1">
      <alignment horizontal="right" vertical="center" wrapText="1" indent="1"/>
    </xf>
    <xf numFmtId="164" fontId="11" fillId="14" borderId="99" xfId="4" applyFont="1" applyFill="1" applyBorder="1" applyAlignment="1">
      <alignment horizontal="right" vertical="center" indent="1"/>
    </xf>
    <xf numFmtId="164" fontId="11" fillId="14" borderId="96" xfId="4" applyFont="1" applyFill="1" applyBorder="1" applyAlignment="1">
      <alignment horizontal="right" vertical="center" indent="1"/>
    </xf>
    <xf numFmtId="164" fontId="11" fillId="14" borderId="21" xfId="4" applyFont="1" applyFill="1" applyBorder="1" applyAlignment="1">
      <alignment horizontal="right" indent="1"/>
    </xf>
    <xf numFmtId="164" fontId="11" fillId="14" borderId="20" xfId="4" applyFont="1" applyFill="1" applyBorder="1" applyAlignment="1">
      <alignment horizontal="right" indent="1"/>
    </xf>
    <xf numFmtId="0" fontId="8" fillId="14" borderId="19" xfId="1" applyFont="1" applyFill="1" applyBorder="1" applyAlignment="1">
      <alignment horizontal="left" vertical="top" wrapText="1" indent="1"/>
    </xf>
    <xf numFmtId="164" fontId="11" fillId="14" borderId="21" xfId="3" applyNumberFormat="1" applyFont="1" applyFill="1" applyBorder="1" applyAlignment="1">
      <alignment horizontal="right" vertical="center" wrapText="1" indent="1"/>
    </xf>
    <xf numFmtId="0" fontId="8" fillId="14" borderId="19" xfId="3" applyFont="1" applyFill="1" applyBorder="1" applyAlignment="1">
      <alignment horizontal="left" vertical="top" wrapText="1" indent="1"/>
    </xf>
    <xf numFmtId="164" fontId="11" fillId="14" borderId="21" xfId="4" applyFont="1" applyFill="1" applyBorder="1" applyAlignment="1">
      <alignment horizontal="right" vertical="center" indent="1"/>
    </xf>
    <xf numFmtId="0" fontId="8" fillId="14" borderId="66" xfId="1" applyFont="1" applyFill="1" applyBorder="1" applyAlignment="1">
      <alignment horizontal="left" vertical="top" wrapText="1" indent="1"/>
    </xf>
    <xf numFmtId="164" fontId="11" fillId="14" borderId="20" xfId="4" applyFont="1" applyFill="1" applyBorder="1" applyAlignment="1">
      <alignment horizontal="right" vertical="center" indent="1"/>
    </xf>
    <xf numFmtId="0" fontId="8" fillId="14" borderId="17" xfId="1" applyFont="1" applyFill="1" applyBorder="1" applyAlignment="1">
      <alignment horizontal="left" vertical="top" wrapText="1" indent="1"/>
    </xf>
    <xf numFmtId="164" fontId="11" fillId="14" borderId="20" xfId="3" applyNumberFormat="1" applyFont="1" applyFill="1" applyBorder="1" applyAlignment="1">
      <alignment horizontal="right" vertical="center" wrapText="1" indent="1"/>
    </xf>
    <xf numFmtId="0" fontId="8" fillId="14" borderId="17" xfId="3" applyFont="1" applyFill="1" applyBorder="1" applyAlignment="1">
      <alignment horizontal="left" vertical="top" wrapText="1" indent="1"/>
    </xf>
    <xf numFmtId="164" fontId="11" fillId="14" borderId="26" xfId="4" applyFont="1" applyFill="1" applyBorder="1" applyAlignment="1">
      <alignment horizontal="right" indent="1"/>
    </xf>
    <xf numFmtId="0" fontId="8" fillId="14" borderId="24" xfId="1" applyFont="1" applyFill="1" applyBorder="1" applyAlignment="1">
      <alignment horizontal="left" vertical="top" wrapText="1" indent="1"/>
    </xf>
    <xf numFmtId="164" fontId="11" fillId="14" borderId="26" xfId="3" applyNumberFormat="1" applyFont="1" applyFill="1" applyBorder="1" applyAlignment="1">
      <alignment horizontal="right" vertical="center" wrapText="1" indent="1"/>
    </xf>
    <xf numFmtId="0" fontId="8" fillId="14" borderId="24" xfId="3" applyFont="1" applyFill="1" applyBorder="1" applyAlignment="1">
      <alignment horizontal="left" vertical="top" wrapText="1" indent="1"/>
    </xf>
    <xf numFmtId="164" fontId="11" fillId="14" borderId="26" xfId="4" applyFont="1" applyFill="1" applyBorder="1" applyAlignment="1">
      <alignment horizontal="right" vertical="center" indent="1"/>
    </xf>
    <xf numFmtId="0" fontId="8" fillId="14" borderId="51" xfId="1" applyFont="1" applyFill="1" applyBorder="1" applyAlignment="1">
      <alignment horizontal="left" vertical="top" wrapText="1" indent="1"/>
    </xf>
    <xf numFmtId="164" fontId="11" fillId="14" borderId="25" xfId="3" applyNumberFormat="1" applyFont="1" applyFill="1" applyBorder="1" applyAlignment="1">
      <alignment horizontal="right" vertical="center" wrapText="1" indent="1"/>
    </xf>
    <xf numFmtId="164" fontId="11" fillId="14" borderId="25" xfId="4" applyFont="1" applyFill="1" applyBorder="1" applyAlignment="1">
      <alignment horizontal="right" indent="1"/>
    </xf>
    <xf numFmtId="0" fontId="8" fillId="14" borderId="22" xfId="1" applyFont="1" applyFill="1" applyBorder="1" applyAlignment="1">
      <alignment horizontal="left" vertical="top" wrapText="1" indent="1"/>
    </xf>
    <xf numFmtId="164" fontId="11" fillId="14" borderId="25" xfId="4" applyFont="1" applyFill="1" applyBorder="1" applyAlignment="1">
      <alignment horizontal="right" vertical="center" indent="1"/>
    </xf>
    <xf numFmtId="164" fontId="11" fillId="14" borderId="6" xfId="4" applyFont="1" applyFill="1" applyBorder="1" applyAlignment="1">
      <alignment horizontal="right" indent="1"/>
    </xf>
    <xf numFmtId="0" fontId="8" fillId="14" borderId="4" xfId="1" applyFont="1" applyFill="1" applyBorder="1" applyAlignment="1">
      <alignment horizontal="left" vertical="top" wrapText="1" indent="1"/>
    </xf>
    <xf numFmtId="0" fontId="8" fillId="14" borderId="4" xfId="3" applyFont="1" applyFill="1" applyBorder="1" applyAlignment="1">
      <alignment horizontal="left" vertical="top" wrapText="1" indent="1"/>
    </xf>
    <xf numFmtId="164" fontId="25" fillId="0" borderId="56" xfId="3" applyNumberFormat="1" applyFont="1" applyFill="1" applyBorder="1" applyAlignment="1">
      <alignment horizontal="right" vertical="center" wrapText="1" indent="1"/>
    </xf>
    <xf numFmtId="164" fontId="25" fillId="0" borderId="57" xfId="3" applyNumberFormat="1" applyFont="1" applyFill="1" applyBorder="1" applyAlignment="1">
      <alignment horizontal="right" vertical="center" wrapText="1" indent="1"/>
    </xf>
    <xf numFmtId="164" fontId="25" fillId="0" borderId="58" xfId="3" applyNumberFormat="1" applyFont="1" applyFill="1" applyBorder="1" applyAlignment="1">
      <alignment horizontal="right" vertical="center" wrapText="1" indent="1"/>
    </xf>
    <xf numFmtId="164" fontId="25" fillId="0" borderId="59" xfId="3" applyNumberFormat="1" applyFont="1" applyFill="1" applyBorder="1" applyAlignment="1">
      <alignment horizontal="right" vertical="center" wrapText="1" indent="1"/>
    </xf>
    <xf numFmtId="164" fontId="25" fillId="0" borderId="95" xfId="4" applyFont="1" applyBorder="1" applyAlignment="1">
      <alignment horizontal="right" vertical="center" indent="1"/>
    </xf>
    <xf numFmtId="164" fontId="25" fillId="0" borderId="59" xfId="4" applyFont="1" applyBorder="1" applyAlignment="1">
      <alignment horizontal="right" vertical="center" indent="1"/>
    </xf>
    <xf numFmtId="164" fontId="25" fillId="0" borderId="86" xfId="4" applyFont="1" applyBorder="1" applyAlignment="1">
      <alignment horizontal="right" vertical="center" indent="1"/>
    </xf>
    <xf numFmtId="164" fontId="25" fillId="0" borderId="88" xfId="4" applyFont="1" applyBorder="1" applyAlignment="1">
      <alignment horizontal="right" vertical="center" indent="1"/>
    </xf>
    <xf numFmtId="164" fontId="25" fillId="0" borderId="86" xfId="3" applyNumberFormat="1" applyFont="1" applyFill="1" applyBorder="1" applyAlignment="1">
      <alignment horizontal="right" vertical="center" wrapText="1" indent="1"/>
    </xf>
    <xf numFmtId="164" fontId="25" fillId="0" borderId="87" xfId="3" applyNumberFormat="1" applyFont="1" applyFill="1" applyBorder="1" applyAlignment="1">
      <alignment horizontal="right" vertical="center" wrapText="1" indent="1"/>
    </xf>
    <xf numFmtId="164" fontId="25" fillId="0" borderId="88" xfId="3" applyNumberFormat="1" applyFont="1" applyFill="1" applyBorder="1" applyAlignment="1">
      <alignment horizontal="right" vertical="center" wrapText="1" indent="1"/>
    </xf>
    <xf numFmtId="164" fontId="11" fillId="0" borderId="52" xfId="3" applyNumberFormat="1" applyFont="1" applyFill="1" applyBorder="1" applyAlignment="1">
      <alignment horizontal="right" vertical="center" wrapText="1" indent="1"/>
    </xf>
    <xf numFmtId="0" fontId="8" fillId="0" borderId="36" xfId="3" applyFont="1" applyFill="1" applyBorder="1" applyAlignment="1">
      <alignment horizontal="left" vertical="top" wrapText="1" indent="1"/>
    </xf>
    <xf numFmtId="164" fontId="25" fillId="0" borderId="51" xfId="3" applyNumberFormat="1" applyFont="1" applyFill="1" applyBorder="1" applyAlignment="1">
      <alignment horizontal="right" vertical="center" wrapText="1" indent="1"/>
    </xf>
    <xf numFmtId="164" fontId="11" fillId="0" borderId="117" xfId="3" applyNumberFormat="1" applyFont="1" applyFill="1" applyBorder="1" applyAlignment="1">
      <alignment horizontal="right" vertical="center" wrapText="1" indent="1"/>
    </xf>
    <xf numFmtId="0" fontId="8" fillId="14" borderId="53" xfId="1" applyFont="1" applyFill="1" applyBorder="1" applyAlignment="1">
      <alignment horizontal="left" vertical="top" wrapText="1" indent="1"/>
    </xf>
    <xf numFmtId="0" fontId="8" fillId="0" borderId="51" xfId="3" applyFont="1" applyFill="1" applyBorder="1" applyAlignment="1">
      <alignment horizontal="left" vertical="top" wrapText="1" indent="1"/>
    </xf>
    <xf numFmtId="0" fontId="8" fillId="0" borderId="90" xfId="1" applyFont="1" applyBorder="1" applyAlignment="1">
      <alignment horizontal="left" vertical="top" wrapText="1" indent="1"/>
    </xf>
    <xf numFmtId="164" fontId="25" fillId="0" borderId="110" xfId="4" applyFont="1" applyBorder="1" applyAlignment="1">
      <alignment horizontal="right" vertical="center" indent="1"/>
    </xf>
    <xf numFmtId="164" fontId="25" fillId="0" borderId="119" xfId="4" applyFont="1" applyBorder="1" applyAlignment="1">
      <alignment horizontal="right" vertical="center" indent="1"/>
    </xf>
    <xf numFmtId="164" fontId="11" fillId="0" borderId="5" xfId="4" applyFont="1" applyBorder="1" applyAlignment="1">
      <alignment horizontal="right" vertical="center" indent="1"/>
    </xf>
    <xf numFmtId="0" fontId="8" fillId="0" borderId="2" xfId="1" applyFont="1" applyBorder="1" applyAlignment="1">
      <alignment horizontal="left" vertical="top" wrapText="1" indent="1"/>
    </xf>
    <xf numFmtId="0" fontId="32" fillId="6" borderId="82" xfId="1" applyFont="1" applyFill="1" applyBorder="1" applyAlignment="1">
      <alignment horizontal="center" vertical="center" wrapText="1"/>
    </xf>
    <xf numFmtId="164" fontId="25" fillId="0" borderId="85" xfId="4" applyFont="1" applyBorder="1" applyAlignment="1">
      <alignment horizontal="right" vertical="center" indent="1"/>
    </xf>
    <xf numFmtId="164" fontId="11" fillId="0" borderId="0" xfId="3" applyNumberFormat="1" applyFont="1" applyFill="1" applyBorder="1" applyAlignment="1">
      <alignment horizontal="right" vertical="center" wrapText="1" indent="1"/>
    </xf>
    <xf numFmtId="164" fontId="11" fillId="14" borderId="5" xfId="3" applyNumberFormat="1" applyFont="1" applyFill="1" applyBorder="1" applyAlignment="1">
      <alignment horizontal="right" vertical="center" wrapText="1" indent="1"/>
    </xf>
    <xf numFmtId="0" fontId="8" fillId="0" borderId="0" xfId="1" applyFont="1" applyAlignment="1">
      <alignment horizontal="center" vertical="center" wrapText="1"/>
    </xf>
    <xf numFmtId="164" fontId="33" fillId="0" borderId="117" xfId="3" applyNumberFormat="1" applyFont="1" applyFill="1" applyBorder="1" applyAlignment="1">
      <alignment horizontal="right" vertical="center" wrapText="1" indent="1"/>
    </xf>
    <xf numFmtId="164" fontId="33" fillId="0" borderId="123" xfId="3" applyNumberFormat="1" applyFont="1" applyFill="1" applyBorder="1" applyAlignment="1">
      <alignment horizontal="right" vertical="center" wrapText="1" indent="1"/>
    </xf>
    <xf numFmtId="164" fontId="25" fillId="0" borderId="125" xfId="4" applyFont="1" applyBorder="1" applyAlignment="1">
      <alignment horizontal="right" vertical="center" indent="1"/>
    </xf>
    <xf numFmtId="164" fontId="25" fillId="0" borderId="126" xfId="4" applyFont="1" applyBorder="1" applyAlignment="1">
      <alignment horizontal="right" vertical="center" indent="1"/>
    </xf>
    <xf numFmtId="164" fontId="25" fillId="0" borderId="127" xfId="4" applyFont="1" applyBorder="1" applyAlignment="1">
      <alignment horizontal="right" vertical="center" indent="1"/>
    </xf>
    <xf numFmtId="164" fontId="25" fillId="0" borderId="128" xfId="4" applyFont="1" applyBorder="1" applyAlignment="1">
      <alignment horizontal="right" vertical="center" indent="1"/>
    </xf>
    <xf numFmtId="164" fontId="25" fillId="0" borderId="129" xfId="4" applyFont="1" applyBorder="1" applyAlignment="1">
      <alignment horizontal="right" vertical="center" indent="1"/>
    </xf>
    <xf numFmtId="164" fontId="25" fillId="0" borderId="120" xfId="4" applyFont="1" applyBorder="1" applyAlignment="1">
      <alignment horizontal="right" indent="1"/>
    </xf>
    <xf numFmtId="0" fontId="22" fillId="4" borderId="132" xfId="1" applyFont="1" applyFill="1" applyBorder="1" applyAlignment="1">
      <alignment horizontal="left" vertical="top" wrapText="1" indent="1"/>
    </xf>
    <xf numFmtId="164" fontId="25" fillId="0" borderId="120" xfId="3" applyNumberFormat="1" applyFont="1" applyFill="1" applyBorder="1" applyAlignment="1">
      <alignment horizontal="right" vertical="center" wrapText="1" indent="1"/>
    </xf>
    <xf numFmtId="0" fontId="25" fillId="4" borderId="133" xfId="3" applyFont="1" applyFill="1" applyBorder="1" applyAlignment="1">
      <alignment horizontal="center" vertical="center" wrapText="1"/>
    </xf>
    <xf numFmtId="164" fontId="11" fillId="0" borderId="20" xfId="3" applyNumberFormat="1" applyFont="1" applyFill="1" applyBorder="1" applyAlignment="1">
      <alignment horizontal="right" vertical="center" wrapText="1" indent="1"/>
    </xf>
    <xf numFmtId="0" fontId="8" fillId="0" borderId="17" xfId="3" applyFont="1" applyFill="1" applyBorder="1" applyAlignment="1">
      <alignment horizontal="left" vertical="top" wrapText="1" indent="1"/>
    </xf>
    <xf numFmtId="0" fontId="8" fillId="0" borderId="66" xfId="1" applyFont="1" applyBorder="1" applyAlignment="1">
      <alignment horizontal="left" vertical="top" wrapText="1" indent="1"/>
    </xf>
    <xf numFmtId="0" fontId="34" fillId="7" borderId="138" xfId="3" applyFont="1" applyFill="1" applyBorder="1" applyAlignment="1">
      <alignment horizontal="center" vertical="center" wrapText="1"/>
    </xf>
    <xf numFmtId="164" fontId="25" fillId="0" borderId="137" xfId="3" applyNumberFormat="1" applyFont="1" applyFill="1" applyBorder="1" applyAlignment="1">
      <alignment horizontal="right" vertical="center" wrapText="1" indent="1"/>
    </xf>
    <xf numFmtId="0" fontId="22" fillId="0" borderId="139" xfId="1" applyFont="1" applyBorder="1" applyAlignment="1">
      <alignment horizontal="left" vertical="center" wrapText="1"/>
    </xf>
    <xf numFmtId="164" fontId="25" fillId="0" borderId="140" xfId="3" applyNumberFormat="1" applyFont="1" applyFill="1" applyBorder="1" applyAlignment="1">
      <alignment horizontal="right" vertical="center" wrapText="1" indent="1"/>
    </xf>
    <xf numFmtId="164" fontId="25" fillId="0" borderId="141" xfId="3" applyNumberFormat="1" applyFont="1" applyFill="1" applyBorder="1" applyAlignment="1">
      <alignment horizontal="right" vertical="center" wrapText="1" indent="1"/>
    </xf>
    <xf numFmtId="164" fontId="25" fillId="0" borderId="142" xfId="3" applyNumberFormat="1" applyFont="1" applyFill="1" applyBorder="1" applyAlignment="1">
      <alignment horizontal="right" vertical="center" wrapText="1" indent="1"/>
    </xf>
    <xf numFmtId="164" fontId="33" fillId="0" borderId="136" xfId="4" applyFont="1" applyBorder="1" applyAlignment="1">
      <alignment horizontal="right" vertical="center" indent="1"/>
    </xf>
    <xf numFmtId="164" fontId="25" fillId="0" borderId="143" xfId="4" applyFont="1" applyBorder="1" applyAlignment="1">
      <alignment horizontal="right" vertical="center" indent="1"/>
    </xf>
    <xf numFmtId="0" fontId="8" fillId="0" borderId="54" xfId="3" applyFont="1" applyFill="1" applyBorder="1" applyAlignment="1">
      <alignment horizontal="left" vertical="top" wrapText="1" indent="1"/>
    </xf>
    <xf numFmtId="164" fontId="11" fillId="0" borderId="144" xfId="4" applyFont="1" applyBorder="1" applyAlignment="1">
      <alignment horizontal="right" vertical="center" indent="1"/>
    </xf>
    <xf numFmtId="164" fontId="11" fillId="0" borderId="145" xfId="3" applyNumberFormat="1" applyFont="1" applyFill="1" applyBorder="1" applyAlignment="1">
      <alignment horizontal="right" vertical="center" wrapText="1" indent="1"/>
    </xf>
    <xf numFmtId="0" fontId="8" fillId="14" borderId="11" xfId="3" applyFont="1" applyFill="1" applyBorder="1" applyAlignment="1">
      <alignment horizontal="left" vertical="top" wrapText="1" indent="1"/>
    </xf>
    <xf numFmtId="164" fontId="11" fillId="0" borderId="54" xfId="4" applyFont="1" applyBorder="1" applyAlignment="1">
      <alignment horizontal="right" vertical="center" indent="1"/>
    </xf>
    <xf numFmtId="164" fontId="25" fillId="0" borderId="146" xfId="3" applyNumberFormat="1" applyFont="1" applyFill="1" applyBorder="1" applyAlignment="1">
      <alignment horizontal="right" vertical="center" wrapText="1" indent="1"/>
    </xf>
    <xf numFmtId="0" fontId="22" fillId="12" borderId="147" xfId="3" applyFont="1" applyFill="1" applyBorder="1" applyAlignment="1">
      <alignment horizontal="left" vertical="top" wrapText="1" indent="1"/>
    </xf>
    <xf numFmtId="164" fontId="11" fillId="0" borderId="145" xfId="4" applyFont="1" applyBorder="1" applyAlignment="1">
      <alignment horizontal="right" vertical="center" indent="1"/>
    </xf>
    <xf numFmtId="0" fontId="8" fillId="0" borderId="35" xfId="1" applyFont="1" applyBorder="1" applyAlignment="1">
      <alignment horizontal="left" vertical="top" wrapText="1" indent="1"/>
    </xf>
    <xf numFmtId="164" fontId="11" fillId="14" borderId="14" xfId="4" applyFont="1" applyFill="1" applyBorder="1" applyAlignment="1">
      <alignment horizontal="right" vertical="center" indent="1"/>
    </xf>
    <xf numFmtId="0" fontId="8" fillId="14" borderId="11" xfId="1" applyFont="1" applyFill="1" applyBorder="1" applyAlignment="1">
      <alignment horizontal="left" vertical="top" wrapText="1" indent="1"/>
    </xf>
    <xf numFmtId="164" fontId="25" fillId="0" borderId="146" xfId="4" applyFont="1" applyBorder="1" applyAlignment="1">
      <alignment horizontal="right" vertical="center" indent="1"/>
    </xf>
    <xf numFmtId="0" fontId="8" fillId="14" borderId="68" xfId="3" applyFont="1" applyFill="1" applyBorder="1" applyAlignment="1">
      <alignment horizontal="left" vertical="top" wrapText="1" indent="1"/>
    </xf>
    <xf numFmtId="0" fontId="8" fillId="14" borderId="66" xfId="3" applyFont="1" applyFill="1" applyBorder="1" applyAlignment="1">
      <alignment horizontal="left" vertical="top" wrapText="1" indent="1"/>
    </xf>
    <xf numFmtId="164" fontId="25" fillId="0" borderId="137" xfId="4" applyFont="1" applyBorder="1" applyAlignment="1">
      <alignment horizontal="right" vertical="center" indent="1"/>
    </xf>
    <xf numFmtId="0" fontId="22" fillId="7" borderId="138" xfId="1" applyFont="1" applyFill="1" applyBorder="1" applyAlignment="1">
      <alignment horizontal="left" vertical="center" wrapText="1"/>
    </xf>
    <xf numFmtId="0" fontId="2" fillId="3" borderId="157" xfId="0" applyFont="1" applyFill="1" applyBorder="1" applyAlignment="1">
      <alignment horizontal="left" vertical="center" wrapText="1"/>
    </xf>
    <xf numFmtId="0" fontId="2" fillId="3" borderId="151" xfId="0" applyFont="1" applyFill="1" applyBorder="1" applyAlignment="1">
      <alignment horizontal="left" vertical="center"/>
    </xf>
    <xf numFmtId="0" fontId="1" fillId="4" borderId="153" xfId="0" applyFont="1" applyFill="1" applyBorder="1" applyAlignment="1">
      <alignment horizontal="left" vertical="center"/>
    </xf>
    <xf numFmtId="0" fontId="1" fillId="4" borderId="1" xfId="0" applyFont="1" applyFill="1" applyBorder="1" applyAlignment="1">
      <alignment horizontal="left" vertical="center"/>
    </xf>
    <xf numFmtId="0" fontId="1" fillId="6" borderId="153" xfId="0" applyFont="1" applyFill="1" applyBorder="1" applyAlignment="1">
      <alignment horizontal="left" vertical="center"/>
    </xf>
    <xf numFmtId="0" fontId="1" fillId="6" borderId="1" xfId="0" applyFont="1" applyFill="1" applyBorder="1" applyAlignment="1">
      <alignment horizontal="left" vertical="center"/>
    </xf>
    <xf numFmtId="0" fontId="1" fillId="7" borderId="153" xfId="0" applyFont="1" applyFill="1" applyBorder="1" applyAlignment="1">
      <alignment horizontal="left" vertical="center"/>
    </xf>
    <xf numFmtId="0" fontId="1" fillId="7" borderId="1" xfId="0" applyFont="1" applyFill="1" applyBorder="1" applyAlignment="1">
      <alignment horizontal="left" vertical="center"/>
    </xf>
    <xf numFmtId="0" fontId="1" fillId="8" borderId="153" xfId="0" applyFont="1" applyFill="1" applyBorder="1" applyAlignment="1">
      <alignment horizontal="left" vertical="center"/>
    </xf>
    <xf numFmtId="0" fontId="1" fillId="8" borderId="1" xfId="0" applyFont="1" applyFill="1" applyBorder="1" applyAlignment="1">
      <alignment horizontal="left" vertical="center"/>
    </xf>
    <xf numFmtId="0" fontId="1" fillId="5" borderId="153" xfId="0" applyFont="1" applyFill="1" applyBorder="1" applyAlignment="1">
      <alignment horizontal="left" vertical="center"/>
    </xf>
    <xf numFmtId="0" fontId="1" fillId="5" borderId="1" xfId="0" applyFont="1" applyFill="1" applyBorder="1" applyAlignment="1">
      <alignment horizontal="left" vertical="center"/>
    </xf>
    <xf numFmtId="0" fontId="1" fillId="4" borderId="156" xfId="0" applyFont="1" applyFill="1" applyBorder="1" applyAlignment="1">
      <alignment horizontal="left" vertical="center"/>
    </xf>
    <xf numFmtId="0" fontId="1" fillId="5" borderId="1" xfId="0" applyFont="1" applyFill="1" applyBorder="1" applyAlignment="1">
      <alignment horizontal="right" vertical="center" wrapText="1"/>
    </xf>
    <xf numFmtId="0" fontId="1" fillId="4" borderId="150" xfId="0" applyFont="1" applyFill="1" applyBorder="1" applyAlignment="1">
      <alignment vertical="center"/>
    </xf>
    <xf numFmtId="0" fontId="42" fillId="3" borderId="152" xfId="0" applyFont="1" applyFill="1" applyBorder="1" applyAlignment="1">
      <alignment vertical="center"/>
    </xf>
    <xf numFmtId="0" fontId="1" fillId="4" borderId="1" xfId="0" applyFont="1" applyFill="1" applyBorder="1" applyAlignment="1">
      <alignment horizontal="right" vertical="center"/>
    </xf>
    <xf numFmtId="0" fontId="1" fillId="4" borderId="1" xfId="0" applyFont="1" applyFill="1" applyBorder="1" applyAlignment="1">
      <alignment horizontal="right" vertical="center" wrapText="1"/>
    </xf>
    <xf numFmtId="14" fontId="1" fillId="4" borderId="1" xfId="0" applyNumberFormat="1" applyFont="1" applyFill="1" applyBorder="1" applyAlignment="1">
      <alignment horizontal="right" vertical="center"/>
    </xf>
    <xf numFmtId="0" fontId="1" fillId="6" borderId="1" xfId="0" applyFont="1" applyFill="1" applyBorder="1" applyAlignment="1">
      <alignment horizontal="right" vertical="center"/>
    </xf>
    <xf numFmtId="0" fontId="1" fillId="7" borderId="1" xfId="0" applyFont="1" applyFill="1" applyBorder="1" applyAlignment="1">
      <alignment horizontal="right" vertical="center"/>
    </xf>
    <xf numFmtId="0" fontId="1" fillId="8" borderId="1" xfId="0" applyFont="1" applyFill="1" applyBorder="1" applyAlignment="1">
      <alignment horizontal="right" vertical="center"/>
    </xf>
    <xf numFmtId="0" fontId="1" fillId="5" borderId="1" xfId="0" applyFont="1" applyFill="1" applyBorder="1" applyAlignment="1">
      <alignment horizontal="right" vertical="center"/>
    </xf>
    <xf numFmtId="0" fontId="1" fillId="4" borderId="150" xfId="0" applyFont="1" applyFill="1" applyBorder="1" applyAlignment="1">
      <alignment horizontal="right" vertical="center"/>
    </xf>
    <xf numFmtId="0" fontId="0" fillId="4" borderId="155" xfId="0" applyFill="1" applyBorder="1" applyAlignment="1">
      <alignment horizontal="center" vertical="center" wrapText="1"/>
    </xf>
    <xf numFmtId="0" fontId="38" fillId="4" borderId="155" xfId="10" applyFill="1" applyBorder="1" applyAlignment="1">
      <alignment horizontal="center" vertical="center" wrapText="1"/>
    </xf>
    <xf numFmtId="0" fontId="38" fillId="6" borderId="155" xfId="10" applyFill="1" applyBorder="1" applyAlignment="1">
      <alignment horizontal="center" vertical="center" wrapText="1"/>
    </xf>
    <xf numFmtId="0" fontId="38" fillId="7" borderId="155" xfId="10" applyFill="1" applyBorder="1" applyAlignment="1">
      <alignment horizontal="center" vertical="center" wrapText="1"/>
    </xf>
    <xf numFmtId="0" fontId="38" fillId="8" borderId="155" xfId="10" applyFill="1" applyBorder="1" applyAlignment="1">
      <alignment horizontal="center" vertical="center" wrapText="1"/>
    </xf>
    <xf numFmtId="0" fontId="38" fillId="5" borderId="155" xfId="10" applyFill="1" applyBorder="1" applyAlignment="1">
      <alignment horizontal="center" vertical="center" wrapText="1"/>
    </xf>
    <xf numFmtId="0" fontId="0" fillId="8" borderId="155" xfId="0" applyFill="1" applyBorder="1" applyAlignment="1">
      <alignment horizontal="center" vertical="center" wrapText="1"/>
    </xf>
    <xf numFmtId="0" fontId="0" fillId="5" borderId="155" xfId="0" applyFill="1" applyBorder="1" applyAlignment="1">
      <alignment horizontal="center" vertical="center" wrapText="1"/>
    </xf>
    <xf numFmtId="0" fontId="0" fillId="4" borderId="154" xfId="0" applyFill="1" applyBorder="1" applyAlignment="1">
      <alignment horizontal="center" vertical="center" wrapText="1"/>
    </xf>
    <xf numFmtId="0" fontId="43" fillId="4" borderId="133" xfId="10" applyFont="1" applyFill="1" applyBorder="1" applyAlignment="1">
      <alignment horizontal="center" vertical="center" wrapText="1"/>
    </xf>
    <xf numFmtId="0" fontId="43" fillId="4" borderId="132" xfId="10" applyFont="1" applyFill="1" applyBorder="1" applyAlignment="1">
      <alignment horizontal="center" vertical="center" wrapText="1"/>
    </xf>
    <xf numFmtId="0" fontId="22" fillId="7" borderId="138" xfId="3" applyFont="1" applyFill="1" applyBorder="1" applyAlignment="1">
      <alignment horizontal="left" vertical="top" wrapText="1" indent="1"/>
    </xf>
    <xf numFmtId="164" fontId="11" fillId="0" borderId="158" xfId="3" applyNumberFormat="1" applyFont="1" applyFill="1" applyBorder="1" applyAlignment="1">
      <alignment horizontal="right" vertical="center" wrapText="1" indent="1"/>
    </xf>
    <xf numFmtId="0" fontId="8" fillId="0" borderId="18" xfId="3" applyFont="1" applyFill="1" applyBorder="1" applyAlignment="1">
      <alignment horizontal="left" vertical="top" wrapText="1" indent="1"/>
    </xf>
    <xf numFmtId="0" fontId="22" fillId="7" borderId="159" xfId="3" applyFont="1" applyFill="1" applyBorder="1" applyAlignment="1">
      <alignment horizontal="left" vertical="top" wrapText="1" indent="1"/>
    </xf>
    <xf numFmtId="0" fontId="22" fillId="7" borderId="160" xfId="3" applyFont="1" applyFill="1" applyBorder="1" applyAlignment="1">
      <alignment horizontal="left" vertical="top" wrapText="1" indent="1"/>
    </xf>
    <xf numFmtId="0" fontId="25" fillId="0" borderId="72" xfId="1" applyFont="1" applyBorder="1" applyAlignment="1">
      <alignment horizontal="center" vertical="center" wrapText="1"/>
    </xf>
    <xf numFmtId="0" fontId="24" fillId="16" borderId="161" xfId="1" applyFont="1" applyFill="1" applyBorder="1" applyAlignment="1">
      <alignment vertical="center" wrapText="1"/>
    </xf>
    <xf numFmtId="0" fontId="24" fillId="16" borderId="162" xfId="1" applyFont="1" applyFill="1" applyBorder="1" applyAlignment="1">
      <alignment horizontal="center" vertical="center" wrapText="1"/>
    </xf>
    <xf numFmtId="0" fontId="24" fillId="16" borderId="163" xfId="1" applyFont="1" applyFill="1" applyBorder="1" applyAlignment="1">
      <alignment horizontal="center" vertical="center" wrapText="1"/>
    </xf>
    <xf numFmtId="0" fontId="3" fillId="2" borderId="0" xfId="0" applyFont="1" applyFill="1" applyAlignment="1">
      <alignment horizontal="center" wrapText="1"/>
    </xf>
    <xf numFmtId="0" fontId="4" fillId="3" borderId="0" xfId="0" applyFont="1" applyFill="1" applyAlignment="1">
      <alignment horizontal="left" vertical="center" wrapText="1"/>
    </xf>
    <xf numFmtId="0" fontId="17" fillId="0" borderId="0" xfId="9" applyFont="1" applyFill="1" applyBorder="1">
      <alignment vertical="center"/>
    </xf>
    <xf numFmtId="0" fontId="7" fillId="16" borderId="69" xfId="2" applyFont="1" applyFill="1" applyBorder="1" applyAlignment="1">
      <alignment horizontal="left" vertical="center" wrapText="1" indent="1"/>
    </xf>
    <xf numFmtId="0" fontId="7" fillId="16" borderId="70" xfId="2" applyFont="1" applyFill="1" applyBorder="1" applyAlignment="1">
      <alignment horizontal="left" vertical="center" wrapText="1" indent="1"/>
    </xf>
    <xf numFmtId="0" fontId="7" fillId="16" borderId="71" xfId="2" applyFont="1" applyFill="1" applyBorder="1" applyAlignment="1">
      <alignment horizontal="left" vertical="center" wrapText="1" indent="1"/>
    </xf>
    <xf numFmtId="0" fontId="24" fillId="6" borderId="72" xfId="2" applyFont="1" applyFill="1" applyBorder="1" applyAlignment="1">
      <alignment horizontal="left" vertical="center" wrapText="1" indent="1"/>
    </xf>
    <xf numFmtId="0" fontId="24" fillId="6" borderId="73" xfId="2" applyFont="1" applyFill="1" applyBorder="1" applyAlignment="1">
      <alignment horizontal="left" vertical="center" wrapText="1" indent="1"/>
    </xf>
    <xf numFmtId="0" fontId="24" fillId="6" borderId="74" xfId="2" applyFont="1" applyFill="1" applyBorder="1" applyAlignment="1">
      <alignment horizontal="left" vertical="center" wrapText="1" indent="1"/>
    </xf>
    <xf numFmtId="0" fontId="26" fillId="0" borderId="0" xfId="8" applyFont="1" applyFill="1" applyBorder="1" applyAlignment="1">
      <alignment horizontal="center" vertical="center"/>
    </xf>
    <xf numFmtId="0" fontId="22" fillId="14" borderId="38" xfId="1" applyFont="1" applyFill="1" applyBorder="1" applyAlignment="1">
      <alignment horizontal="center" vertical="center" wrapText="1"/>
    </xf>
    <xf numFmtId="0" fontId="22" fillId="14" borderId="3" xfId="1" applyFont="1" applyFill="1" applyBorder="1" applyAlignment="1">
      <alignment horizontal="center" vertical="center" wrapText="1"/>
    </xf>
    <xf numFmtId="0" fontId="22" fillId="14" borderId="2" xfId="1" applyFont="1" applyFill="1" applyBorder="1" applyAlignment="1">
      <alignment horizontal="center" vertical="center" wrapText="1"/>
    </xf>
    <xf numFmtId="0" fontId="18" fillId="0" borderId="0" xfId="9" applyFont="1" applyFill="1" applyBorder="1">
      <alignment vertical="center"/>
    </xf>
    <xf numFmtId="0" fontId="7" fillId="0" borderId="95" xfId="2" applyFont="1" applyFill="1" applyBorder="1" applyAlignment="1">
      <alignment horizontal="left" vertical="center" wrapText="1" indent="1"/>
    </xf>
    <xf numFmtId="0" fontId="7" fillId="0" borderId="94" xfId="2" applyFont="1" applyFill="1" applyBorder="1" applyAlignment="1">
      <alignment horizontal="left" vertical="center" wrapText="1" indent="1"/>
    </xf>
    <xf numFmtId="0" fontId="7" fillId="0" borderId="59" xfId="2" applyFont="1" applyFill="1" applyBorder="1" applyAlignment="1">
      <alignment horizontal="left" vertical="center" wrapText="1" indent="1"/>
    </xf>
    <xf numFmtId="0" fontId="24" fillId="5" borderId="60" xfId="2" applyFont="1" applyFill="1" applyBorder="1" applyAlignment="1">
      <alignment horizontal="left" vertical="center" wrapText="1"/>
    </xf>
    <xf numFmtId="0" fontId="24" fillId="5" borderId="61" xfId="2" applyFont="1" applyFill="1" applyBorder="1" applyAlignment="1">
      <alignment horizontal="left" vertical="center" wrapText="1"/>
    </xf>
    <xf numFmtId="0" fontId="24" fillId="5" borderId="62" xfId="2" applyFont="1" applyFill="1" applyBorder="1" applyAlignment="1">
      <alignment horizontal="left" vertical="center" wrapText="1"/>
    </xf>
    <xf numFmtId="0" fontId="27" fillId="0" borderId="0" xfId="8" applyFont="1" applyFill="1" applyBorder="1" applyAlignment="1">
      <alignment horizontal="center" vertical="center"/>
    </xf>
    <xf numFmtId="0" fontId="25" fillId="14" borderId="35" xfId="3" applyFont="1" applyFill="1" applyBorder="1" applyAlignment="1">
      <alignment horizontal="center" vertical="center" wrapText="1"/>
    </xf>
    <xf numFmtId="0" fontId="25" fillId="14" borderId="12" xfId="3" applyFont="1" applyFill="1" applyBorder="1" applyAlignment="1">
      <alignment horizontal="center" vertical="center" wrapText="1"/>
    </xf>
    <xf numFmtId="0" fontId="25" fillId="14" borderId="11" xfId="3" applyFont="1" applyFill="1" applyBorder="1" applyAlignment="1">
      <alignment horizontal="center" vertical="center" wrapText="1"/>
    </xf>
    <xf numFmtId="0" fontId="25" fillId="5" borderId="63" xfId="3" applyFont="1" applyFill="1" applyBorder="1" applyAlignment="1">
      <alignment horizontal="center" vertical="center" wrapText="1"/>
    </xf>
    <xf numFmtId="0" fontId="25" fillId="5" borderId="0" xfId="3" applyFont="1" applyFill="1" applyBorder="1" applyAlignment="1">
      <alignment horizontal="center" vertical="center" wrapText="1"/>
    </xf>
    <xf numFmtId="0" fontId="25" fillId="5" borderId="64" xfId="3" applyFont="1" applyFill="1" applyBorder="1" applyAlignment="1">
      <alignment horizontal="center" vertical="center" wrapText="1"/>
    </xf>
    <xf numFmtId="0" fontId="41" fillId="5" borderId="63" xfId="10" applyFont="1" applyFill="1" applyBorder="1" applyAlignment="1">
      <alignment horizontal="center" vertical="center" wrapText="1"/>
    </xf>
    <xf numFmtId="0" fontId="41" fillId="5" borderId="0" xfId="10" applyFont="1" applyFill="1" applyBorder="1" applyAlignment="1">
      <alignment horizontal="center" vertical="center" wrapText="1"/>
    </xf>
    <xf numFmtId="0" fontId="41" fillId="5" borderId="64" xfId="10" applyFont="1" applyFill="1" applyBorder="1" applyAlignment="1">
      <alignment horizontal="center" vertical="center" wrapText="1"/>
    </xf>
    <xf numFmtId="0" fontId="41" fillId="5" borderId="60" xfId="10" applyFont="1" applyFill="1" applyBorder="1" applyAlignment="1">
      <alignment horizontal="center" vertical="center" wrapText="1"/>
    </xf>
    <xf numFmtId="0" fontId="41" fillId="5" borderId="61" xfId="10" applyFont="1" applyFill="1" applyBorder="1" applyAlignment="1">
      <alignment horizontal="center" vertical="center" wrapText="1"/>
    </xf>
    <xf numFmtId="0" fontId="8" fillId="14" borderId="99" xfId="1" applyFont="1" applyFill="1" applyBorder="1" applyAlignment="1">
      <alignment horizontal="center" vertical="top" wrapText="1"/>
    </xf>
    <xf numFmtId="0" fontId="8" fillId="14" borderId="97" xfId="1" applyFont="1" applyFill="1" applyBorder="1" applyAlignment="1">
      <alignment horizontal="center" vertical="top" wrapText="1"/>
    </xf>
    <xf numFmtId="0" fontId="8" fillId="14" borderId="97" xfId="3" applyFont="1" applyFill="1" applyBorder="1" applyAlignment="1">
      <alignment horizontal="center" vertical="top" wrapText="1"/>
    </xf>
    <xf numFmtId="0" fontId="8" fillId="14" borderId="98" xfId="3" applyFont="1" applyFill="1" applyBorder="1" applyAlignment="1">
      <alignment horizontal="center" vertical="top" wrapText="1"/>
    </xf>
    <xf numFmtId="0" fontId="8" fillId="14" borderId="55" xfId="3" applyFont="1" applyFill="1" applyBorder="1" applyAlignment="1">
      <alignment horizontal="center" vertical="top" wrapText="1"/>
    </xf>
    <xf numFmtId="0" fontId="19" fillId="0" borderId="0" xfId="9" applyFont="1" applyFill="1" applyBorder="1">
      <alignment vertical="center"/>
    </xf>
    <xf numFmtId="0" fontId="7" fillId="0" borderId="102" xfId="2" applyFont="1" applyFill="1" applyBorder="1" applyAlignment="1">
      <alignment horizontal="left" vertical="center" wrapText="1" indent="1"/>
    </xf>
    <xf numFmtId="0" fontId="7" fillId="0" borderId="103" xfId="2" applyFont="1" applyFill="1" applyBorder="1" applyAlignment="1">
      <alignment horizontal="left" vertical="center" wrapText="1" indent="1"/>
    </xf>
    <xf numFmtId="0" fontId="7" fillId="0" borderId="104" xfId="2" applyFont="1" applyFill="1" applyBorder="1" applyAlignment="1">
      <alignment horizontal="left" vertical="center" wrapText="1" indent="1"/>
    </xf>
    <xf numFmtId="0" fontId="24" fillId="7" borderId="105" xfId="2" applyFont="1" applyFill="1" applyBorder="1" applyAlignment="1">
      <alignment horizontal="left" vertical="center" wrapText="1" indent="1"/>
    </xf>
    <xf numFmtId="0" fontId="24" fillId="7" borderId="106" xfId="2" applyFont="1" applyFill="1" applyBorder="1" applyAlignment="1">
      <alignment horizontal="left" vertical="center" wrapText="1" indent="1"/>
    </xf>
    <xf numFmtId="0" fontId="24" fillId="7" borderId="107" xfId="2" applyFont="1" applyFill="1" applyBorder="1" applyAlignment="1">
      <alignment horizontal="left" vertical="center" wrapText="1" indent="1"/>
    </xf>
    <xf numFmtId="0" fontId="28" fillId="0" borderId="0" xfId="8" applyFont="1" applyFill="1" applyBorder="1" applyAlignment="1">
      <alignment horizontal="center" vertical="center"/>
    </xf>
    <xf numFmtId="0" fontId="25" fillId="14" borderId="37" xfId="3" applyFont="1" applyFill="1" applyBorder="1" applyAlignment="1">
      <alignment horizontal="center" vertical="center" wrapText="1"/>
    </xf>
    <xf numFmtId="0" fontId="25" fillId="14" borderId="18" xfId="3" applyFont="1" applyFill="1" applyBorder="1" applyAlignment="1">
      <alignment horizontal="center" vertical="center" wrapText="1"/>
    </xf>
    <xf numFmtId="0" fontId="25" fillId="14" borderId="17" xfId="3" applyFont="1" applyFill="1" applyBorder="1" applyAlignment="1">
      <alignment horizontal="center" vertical="center" wrapText="1"/>
    </xf>
    <xf numFmtId="0" fontId="25" fillId="14" borderId="0" xfId="3" applyFont="1" applyFill="1" applyBorder="1" applyAlignment="1">
      <alignment horizontal="center" vertical="center" wrapText="1"/>
    </xf>
    <xf numFmtId="0" fontId="25" fillId="14" borderId="68" xfId="3" applyFont="1" applyFill="1" applyBorder="1" applyAlignment="1">
      <alignment horizontal="center" vertical="center" wrapText="1"/>
    </xf>
    <xf numFmtId="0" fontId="24" fillId="7" borderId="148" xfId="3" applyFont="1" applyFill="1" applyBorder="1" applyAlignment="1">
      <alignment horizontal="center" vertical="center" wrapText="1"/>
    </xf>
    <xf numFmtId="0" fontId="22" fillId="7" borderId="0" xfId="3" applyFont="1" applyFill="1" applyBorder="1" applyAlignment="1">
      <alignment horizontal="center" vertical="center" wrapText="1"/>
    </xf>
    <xf numFmtId="0" fontId="22" fillId="7" borderId="149" xfId="3" applyFont="1" applyFill="1" applyBorder="1" applyAlignment="1">
      <alignment horizontal="center" vertical="center" wrapText="1"/>
    </xf>
    <xf numFmtId="0" fontId="35" fillId="7" borderId="105" xfId="3" applyFont="1" applyFill="1" applyBorder="1" applyAlignment="1">
      <alignment horizontal="center" vertical="center" wrapText="1"/>
    </xf>
    <xf numFmtId="0" fontId="35" fillId="7" borderId="106" xfId="3" applyFont="1" applyFill="1" applyBorder="1" applyAlignment="1">
      <alignment horizontal="center" vertical="center" wrapText="1"/>
    </xf>
    <xf numFmtId="0" fontId="35" fillId="7" borderId="107" xfId="3" applyFont="1" applyFill="1" applyBorder="1" applyAlignment="1">
      <alignment horizontal="center" vertical="center" wrapText="1"/>
    </xf>
    <xf numFmtId="0" fontId="20" fillId="0" borderId="0" xfId="9" applyFont="1" applyFill="1" applyBorder="1">
      <alignment vertical="center"/>
    </xf>
    <xf numFmtId="0" fontId="7" fillId="0" borderId="108" xfId="2" applyFont="1" applyFill="1" applyBorder="1" applyAlignment="1">
      <alignment horizontal="left" vertical="center" wrapText="1" indent="1"/>
    </xf>
    <xf numFmtId="0" fontId="7" fillId="0" borderId="0" xfId="2" applyFont="1" applyFill="1" applyBorder="1" applyAlignment="1">
      <alignment horizontal="left" vertical="center" wrapText="1" indent="1"/>
    </xf>
    <xf numFmtId="0" fontId="7" fillId="0" borderId="109" xfId="2" applyFont="1" applyFill="1" applyBorder="1" applyAlignment="1">
      <alignment horizontal="left" vertical="center" wrapText="1" indent="1"/>
    </xf>
    <xf numFmtId="0" fontId="7" fillId="0" borderId="110" xfId="2" applyFont="1" applyFill="1" applyBorder="1" applyAlignment="1">
      <alignment horizontal="left" vertical="center" wrapText="1" indent="1"/>
    </xf>
    <xf numFmtId="0" fontId="24" fillId="4" borderId="91" xfId="2" applyFont="1" applyFill="1" applyBorder="1" applyAlignment="1">
      <alignment horizontal="left" vertical="center" wrapText="1" indent="1"/>
    </xf>
    <xf numFmtId="0" fontId="24" fillId="4" borderId="92" xfId="2" applyFont="1" applyFill="1" applyBorder="1" applyAlignment="1">
      <alignment horizontal="left" vertical="center" wrapText="1" indent="1"/>
    </xf>
    <xf numFmtId="0" fontId="24" fillId="4" borderId="93" xfId="2" applyFont="1" applyFill="1" applyBorder="1" applyAlignment="1">
      <alignment horizontal="left" vertical="center" wrapText="1" indent="1"/>
    </xf>
    <xf numFmtId="0" fontId="29" fillId="0" borderId="0" xfId="8" applyFont="1" applyFill="1" applyBorder="1" applyAlignment="1">
      <alignment horizontal="center" vertical="center"/>
    </xf>
    <xf numFmtId="0" fontId="25" fillId="14" borderId="36" xfId="3" applyFont="1" applyFill="1" applyBorder="1" applyAlignment="1">
      <alignment horizontal="center" vertical="center" wrapText="1"/>
    </xf>
    <xf numFmtId="0" fontId="25" fillId="14" borderId="23" xfId="3" applyFont="1" applyFill="1" applyBorder="1" applyAlignment="1">
      <alignment horizontal="center" vertical="center" wrapText="1"/>
    </xf>
    <xf numFmtId="0" fontId="24" fillId="4" borderId="91" xfId="1" applyFont="1" applyFill="1" applyBorder="1" applyAlignment="1">
      <alignment horizontal="center" vertical="center" wrapText="1"/>
    </xf>
    <xf numFmtId="0" fontId="24" fillId="4" borderId="93" xfId="1" applyFont="1" applyFill="1" applyBorder="1" applyAlignment="1">
      <alignment horizontal="center" vertical="center" wrapText="1"/>
    </xf>
    <xf numFmtId="0" fontId="24" fillId="4" borderId="108" xfId="1" applyFont="1" applyFill="1" applyBorder="1" applyAlignment="1">
      <alignment horizontal="center" vertical="center" wrapText="1"/>
    </xf>
    <xf numFmtId="0" fontId="24" fillId="4" borderId="109" xfId="1" applyFont="1" applyFill="1" applyBorder="1" applyAlignment="1">
      <alignment horizontal="center" vertical="center" wrapText="1"/>
    </xf>
    <xf numFmtId="0" fontId="24" fillId="4" borderId="110" xfId="1" applyFont="1" applyFill="1" applyBorder="1" applyAlignment="1">
      <alignment horizontal="center" vertical="center" wrapText="1"/>
    </xf>
    <xf numFmtId="0" fontId="24" fillId="4" borderId="89" xfId="3" applyFont="1" applyFill="1" applyBorder="1" applyAlignment="1">
      <alignment horizontal="center" vertical="center" wrapText="1"/>
    </xf>
    <xf numFmtId="0" fontId="24" fillId="4" borderId="0" xfId="3" applyFont="1" applyFill="1" applyBorder="1" applyAlignment="1">
      <alignment horizontal="center" vertical="center" wrapText="1"/>
    </xf>
    <xf numFmtId="0" fontId="24" fillId="4" borderId="90" xfId="3" applyFont="1" applyFill="1" applyBorder="1" applyAlignment="1">
      <alignment horizontal="center" vertical="center" wrapText="1"/>
    </xf>
    <xf numFmtId="0" fontId="25" fillId="14" borderId="36" xfId="1" applyFont="1" applyFill="1" applyBorder="1" applyAlignment="1">
      <alignment horizontal="center" vertical="center" wrapText="1"/>
    </xf>
    <xf numFmtId="0" fontId="25" fillId="14" borderId="23" xfId="1" applyFont="1" applyFill="1" applyBorder="1" applyAlignment="1">
      <alignment horizontal="center" vertical="center" wrapText="1"/>
    </xf>
    <xf numFmtId="0" fontId="25" fillId="14" borderId="22" xfId="1" applyFont="1" applyFill="1" applyBorder="1" applyAlignment="1">
      <alignment horizontal="center" vertical="center" wrapText="1"/>
    </xf>
    <xf numFmtId="0" fontId="25" fillId="14" borderId="0" xfId="1" applyFont="1" applyFill="1" applyAlignment="1">
      <alignment horizontal="center" vertical="center" wrapText="1"/>
    </xf>
    <xf numFmtId="0" fontId="25" fillId="14" borderId="53" xfId="1" applyFont="1" applyFill="1" applyBorder="1" applyAlignment="1">
      <alignment horizontal="center" vertical="center" wrapText="1"/>
    </xf>
    <xf numFmtId="0" fontId="35" fillId="4" borderId="91" xfId="3" applyFont="1" applyFill="1" applyBorder="1" applyAlignment="1">
      <alignment horizontal="center" vertical="center" wrapText="1"/>
    </xf>
    <xf numFmtId="0" fontId="35" fillId="4" borderId="92" xfId="3" applyFont="1" applyFill="1" applyBorder="1" applyAlignment="1">
      <alignment horizontal="center" vertical="center" wrapText="1"/>
    </xf>
    <xf numFmtId="0" fontId="35" fillId="4" borderId="93" xfId="3" applyFont="1" applyFill="1" applyBorder="1" applyAlignment="1">
      <alignment horizontal="center" vertical="center" wrapText="1"/>
    </xf>
    <xf numFmtId="0" fontId="8" fillId="14" borderId="111" xfId="3" applyFont="1" applyFill="1" applyBorder="1" applyAlignment="1">
      <alignment horizontal="center" vertical="top" wrapText="1"/>
    </xf>
    <xf numFmtId="0" fontId="8" fillId="14" borderId="112" xfId="3" applyFont="1" applyFill="1" applyBorder="1" applyAlignment="1">
      <alignment horizontal="center" vertical="top" wrapText="1"/>
    </xf>
    <xf numFmtId="0" fontId="8" fillId="14" borderId="51" xfId="3" applyFont="1" applyFill="1" applyBorder="1" applyAlignment="1">
      <alignment horizontal="center" vertical="top" wrapText="1"/>
    </xf>
    <xf numFmtId="0" fontId="8" fillId="14" borderId="24" xfId="3" applyFont="1" applyFill="1" applyBorder="1" applyAlignment="1">
      <alignment horizontal="center" vertical="top" wrapText="1"/>
    </xf>
    <xf numFmtId="0" fontId="24" fillId="4" borderId="89" xfId="1" applyFont="1" applyFill="1" applyBorder="1" applyAlignment="1">
      <alignment horizontal="center" vertical="center" wrapText="1"/>
    </xf>
    <xf numFmtId="0" fontId="24" fillId="4" borderId="0" xfId="1" applyFont="1" applyFill="1" applyAlignment="1">
      <alignment horizontal="center" vertical="center" wrapText="1"/>
    </xf>
    <xf numFmtId="0" fontId="39" fillId="4" borderId="91" xfId="10" applyFont="1" applyFill="1" applyBorder="1" applyAlignment="1">
      <alignment horizontal="center" vertical="center" wrapText="1"/>
    </xf>
    <xf numFmtId="0" fontId="39" fillId="4" borderId="92" xfId="10" applyFont="1" applyFill="1" applyBorder="1" applyAlignment="1">
      <alignment horizontal="center" vertical="center" wrapText="1"/>
    </xf>
    <xf numFmtId="0" fontId="39" fillId="4" borderId="93" xfId="10" applyFont="1" applyFill="1" applyBorder="1" applyAlignment="1">
      <alignment horizontal="center" vertical="center" wrapText="1"/>
    </xf>
    <xf numFmtId="0" fontId="24" fillId="4" borderId="134" xfId="2" applyFont="1" applyFill="1" applyBorder="1" applyAlignment="1">
      <alignment horizontal="left" vertical="top" wrapText="1"/>
    </xf>
    <xf numFmtId="0" fontId="24" fillId="4" borderId="77" xfId="2" applyFont="1" applyFill="1" applyBorder="1" applyAlignment="1">
      <alignment horizontal="left" vertical="top"/>
    </xf>
    <xf numFmtId="0" fontId="24" fillId="4" borderId="135" xfId="2" applyFont="1" applyFill="1" applyBorder="1" applyAlignment="1">
      <alignment horizontal="left" vertical="top"/>
    </xf>
    <xf numFmtId="0" fontId="24" fillId="4" borderId="91" xfId="2" applyFont="1" applyFill="1" applyBorder="1" applyAlignment="1">
      <alignment vertical="center" wrapText="1"/>
    </xf>
    <xf numFmtId="0" fontId="24" fillId="4" borderId="92" xfId="2" applyFont="1" applyFill="1" applyBorder="1" applyAlignment="1">
      <alignment vertical="center" wrapText="1"/>
    </xf>
    <xf numFmtId="0" fontId="24" fillId="4" borderId="93" xfId="2" applyFont="1" applyFill="1" applyBorder="1" applyAlignment="1">
      <alignment vertical="center" wrapText="1"/>
    </xf>
    <xf numFmtId="0" fontId="25" fillId="4" borderId="130" xfId="1" applyFont="1" applyFill="1" applyBorder="1" applyAlignment="1">
      <alignment horizontal="center" vertical="center" wrapText="1"/>
    </xf>
    <xf numFmtId="0" fontId="25" fillId="4" borderId="116" xfId="1" applyFont="1" applyFill="1" applyBorder="1" applyAlignment="1">
      <alignment horizontal="center" vertical="center" wrapText="1"/>
    </xf>
    <xf numFmtId="0" fontId="25" fillId="4" borderId="131" xfId="1" applyFont="1" applyFill="1" applyBorder="1" applyAlignment="1">
      <alignment horizontal="center" vertical="center" wrapText="1"/>
    </xf>
    <xf numFmtId="0" fontId="24" fillId="9" borderId="36" xfId="1" applyFont="1" applyFill="1" applyBorder="1" applyAlignment="1">
      <alignment horizontal="center" vertical="center" wrapText="1"/>
    </xf>
    <xf numFmtId="0" fontId="24" fillId="9" borderId="23" xfId="1" applyFont="1" applyFill="1" applyBorder="1" applyAlignment="1">
      <alignment horizontal="center" vertical="center" wrapText="1"/>
    </xf>
    <xf numFmtId="0" fontId="24" fillId="9" borderId="0" xfId="1" applyFont="1" applyFill="1" applyAlignment="1">
      <alignment horizontal="center" vertical="center" wrapText="1"/>
    </xf>
    <xf numFmtId="0" fontId="24" fillId="9" borderId="53" xfId="1" applyFont="1" applyFill="1" applyBorder="1" applyAlignment="1">
      <alignment horizontal="center" vertical="center" wrapText="1"/>
    </xf>
    <xf numFmtId="0" fontId="8" fillId="14" borderId="53" xfId="3" applyFont="1" applyFill="1" applyBorder="1" applyAlignment="1">
      <alignment horizontal="center" vertical="center" wrapText="1"/>
    </xf>
    <xf numFmtId="0" fontId="8" fillId="14" borderId="22" xfId="3" applyFont="1" applyFill="1" applyBorder="1" applyAlignment="1">
      <alignment horizontal="center" vertical="center" wrapText="1"/>
    </xf>
    <xf numFmtId="0" fontId="8" fillId="14" borderId="51" xfId="3" applyFont="1" applyFill="1" applyBorder="1" applyAlignment="1">
      <alignment horizontal="center" vertical="center" wrapText="1"/>
    </xf>
    <xf numFmtId="0" fontId="8" fillId="14" borderId="24" xfId="3" applyFont="1" applyFill="1" applyBorder="1" applyAlignment="1">
      <alignment horizontal="center" vertical="center" wrapText="1"/>
    </xf>
    <xf numFmtId="0" fontId="8" fillId="14" borderId="53" xfId="1" applyFont="1" applyFill="1" applyBorder="1" applyAlignment="1">
      <alignment horizontal="center" vertical="top" wrapText="1"/>
    </xf>
    <xf numFmtId="0" fontId="8" fillId="14" borderId="22" xfId="1" applyFont="1" applyFill="1" applyBorder="1" applyAlignment="1">
      <alignment horizontal="center" vertical="top" wrapText="1"/>
    </xf>
    <xf numFmtId="0" fontId="8" fillId="14" borderId="51" xfId="1" applyFont="1" applyFill="1" applyBorder="1" applyAlignment="1">
      <alignment horizontal="center" vertical="top" wrapText="1"/>
    </xf>
    <xf numFmtId="0" fontId="8" fillId="14" borderId="24" xfId="1" applyFont="1" applyFill="1" applyBorder="1" applyAlignment="1">
      <alignment horizontal="center" vertical="top" wrapText="1"/>
    </xf>
    <xf numFmtId="0" fontId="8" fillId="0" borderId="118" xfId="3" applyFont="1" applyFill="1" applyBorder="1" applyAlignment="1">
      <alignment horizontal="center" vertical="center" wrapText="1"/>
    </xf>
    <xf numFmtId="0" fontId="8" fillId="14" borderId="53" xfId="3" applyFont="1" applyFill="1" applyBorder="1" applyAlignment="1">
      <alignment horizontal="center" vertical="top" wrapText="1"/>
    </xf>
    <xf numFmtId="0" fontId="8" fillId="14" borderId="22" xfId="3" applyFont="1" applyFill="1" applyBorder="1" applyAlignment="1">
      <alignment horizontal="center" vertical="top" wrapText="1"/>
    </xf>
    <xf numFmtId="0" fontId="34" fillId="4" borderId="133" xfId="3" applyFont="1" applyFill="1" applyBorder="1" applyAlignment="1">
      <alignment horizontal="left" vertical="center" wrapText="1"/>
    </xf>
    <xf numFmtId="0" fontId="8" fillId="4" borderId="132" xfId="3" applyFont="1" applyFill="1" applyBorder="1" applyAlignment="1">
      <alignment horizontal="left" vertical="center" wrapText="1"/>
    </xf>
    <xf numFmtId="0" fontId="8" fillId="0" borderId="124" xfId="3" applyFont="1" applyFill="1" applyBorder="1" applyAlignment="1">
      <alignment horizontal="center" vertical="center" wrapText="1"/>
    </xf>
    <xf numFmtId="0" fontId="39" fillId="4" borderId="89" xfId="10" applyFont="1" applyFill="1" applyBorder="1" applyAlignment="1">
      <alignment horizontal="center" vertical="center" wrapText="1"/>
    </xf>
    <xf numFmtId="0" fontId="39" fillId="4" borderId="0" xfId="10" applyFont="1" applyFill="1" applyAlignment="1">
      <alignment horizontal="center" vertical="center" wrapText="1"/>
    </xf>
    <xf numFmtId="0" fontId="39" fillId="4" borderId="90" xfId="10" applyFont="1" applyFill="1" applyBorder="1" applyAlignment="1">
      <alignment horizontal="center" vertical="center" wrapText="1"/>
    </xf>
    <xf numFmtId="0" fontId="8" fillId="14" borderId="39" xfId="1" applyFont="1" applyFill="1" applyBorder="1" applyAlignment="1">
      <alignment horizontal="center" vertical="top" wrapText="1"/>
    </xf>
    <xf numFmtId="0" fontId="8" fillId="14" borderId="4" xfId="1" applyFont="1" applyFill="1" applyBorder="1" applyAlignment="1">
      <alignment horizontal="center" vertical="top" wrapText="1"/>
    </xf>
    <xf numFmtId="0" fontId="8" fillId="14" borderId="41" xfId="1" applyFont="1" applyFill="1" applyBorder="1" applyAlignment="1">
      <alignment horizontal="center" vertical="top" wrapText="1"/>
    </xf>
    <xf numFmtId="0" fontId="8" fillId="14" borderId="2" xfId="1" applyFont="1" applyFill="1" applyBorder="1" applyAlignment="1">
      <alignment horizontal="center" vertical="top" wrapText="1"/>
    </xf>
    <xf numFmtId="0" fontId="40" fillId="6" borderId="72" xfId="10" applyFont="1" applyFill="1" applyBorder="1" applyAlignment="1">
      <alignment horizontal="center" vertical="top" wrapText="1"/>
    </xf>
    <xf numFmtId="0" fontId="40" fillId="6" borderId="73" xfId="10" applyFont="1" applyFill="1" applyBorder="1" applyAlignment="1">
      <alignment horizontal="center" vertical="top" wrapText="1"/>
    </xf>
    <xf numFmtId="0" fontId="40" fillId="6" borderId="74" xfId="10" applyFont="1" applyFill="1" applyBorder="1" applyAlignment="1">
      <alignment horizontal="center" vertical="top" wrapText="1"/>
    </xf>
    <xf numFmtId="0" fontId="44" fillId="6" borderId="75" xfId="10" applyFont="1" applyFill="1" applyBorder="1" applyAlignment="1">
      <alignment horizontal="center" vertical="center" wrapText="1"/>
    </xf>
    <xf numFmtId="0" fontId="44" fillId="6" borderId="0" xfId="10" applyFont="1" applyFill="1" applyAlignment="1">
      <alignment horizontal="center" vertical="center" wrapText="1"/>
    </xf>
    <xf numFmtId="0" fontId="44" fillId="6" borderId="76" xfId="10" applyFont="1" applyFill="1" applyBorder="1" applyAlignment="1">
      <alignment horizontal="center" vertical="center" wrapText="1"/>
    </xf>
    <xf numFmtId="0" fontId="8" fillId="14" borderId="41" xfId="3" applyFont="1" applyFill="1" applyBorder="1" applyAlignment="1">
      <alignment horizontal="center" vertical="top" wrapText="1"/>
    </xf>
    <xf numFmtId="0" fontId="8" fillId="14" borderId="2" xfId="3" applyFont="1" applyFill="1" applyBorder="1" applyAlignment="1">
      <alignment horizontal="center" vertical="top" wrapText="1"/>
    </xf>
    <xf numFmtId="0" fontId="24" fillId="6" borderId="113" xfId="2" applyFont="1" applyFill="1" applyBorder="1" applyAlignment="1">
      <alignment vertical="center" wrapText="1"/>
    </xf>
    <xf numFmtId="0" fontId="24" fillId="6" borderId="114" xfId="2" applyFont="1" applyFill="1" applyBorder="1" applyAlignment="1">
      <alignment vertical="center" wrapText="1"/>
    </xf>
    <xf numFmtId="0" fontId="24" fillId="6" borderId="115" xfId="2" applyFont="1" applyFill="1" applyBorder="1" applyAlignment="1">
      <alignment vertical="center" wrapText="1"/>
    </xf>
    <xf numFmtId="0" fontId="7" fillId="0" borderId="69" xfId="2" applyFont="1" applyFill="1" applyBorder="1" applyAlignment="1">
      <alignment horizontal="left" vertical="center" wrapText="1" indent="1"/>
    </xf>
    <xf numFmtId="0" fontId="7" fillId="0" borderId="70" xfId="2" applyFont="1" applyFill="1" applyBorder="1" applyAlignment="1">
      <alignment horizontal="left" vertical="center" wrapText="1" indent="1"/>
    </xf>
    <xf numFmtId="0" fontId="7" fillId="0" borderId="71" xfId="2" applyFont="1" applyFill="1" applyBorder="1" applyAlignment="1">
      <alignment horizontal="left" vertical="center" wrapText="1" indent="1"/>
    </xf>
    <xf numFmtId="0" fontId="24" fillId="6" borderId="75" xfId="2" applyFont="1" applyFill="1" applyBorder="1" applyAlignment="1">
      <alignment horizontal="left" vertical="top" wrapText="1"/>
    </xf>
    <xf numFmtId="0" fontId="24" fillId="6" borderId="0" xfId="2" applyFont="1" applyFill="1" applyBorder="1" applyAlignment="1">
      <alignment horizontal="left" vertical="top"/>
    </xf>
    <xf numFmtId="0" fontId="24" fillId="6" borderId="76" xfId="2" applyFont="1" applyFill="1" applyBorder="1" applyAlignment="1">
      <alignment horizontal="left" vertical="top"/>
    </xf>
    <xf numFmtId="0" fontId="8" fillId="14" borderId="39" xfId="3" applyFont="1" applyFill="1" applyBorder="1" applyAlignment="1">
      <alignment horizontal="center" vertical="top" wrapText="1"/>
    </xf>
    <xf numFmtId="0" fontId="8" fillId="14" borderId="4" xfId="3" applyFont="1" applyFill="1" applyBorder="1" applyAlignment="1">
      <alignment horizontal="center" vertical="top" wrapText="1"/>
    </xf>
    <xf numFmtId="0" fontId="25" fillId="6" borderId="69" xfId="1" applyFont="1" applyFill="1" applyBorder="1" applyAlignment="1">
      <alignment horizontal="center" vertical="center" wrapText="1"/>
    </xf>
    <xf numFmtId="0" fontId="25" fillId="6" borderId="70" xfId="1" applyFont="1" applyFill="1" applyBorder="1" applyAlignment="1">
      <alignment horizontal="center" vertical="center" wrapText="1"/>
    </xf>
    <xf numFmtId="0" fontId="25" fillId="6" borderId="71" xfId="1" applyFont="1" applyFill="1" applyBorder="1" applyAlignment="1">
      <alignment horizontal="center" vertical="center" wrapText="1"/>
    </xf>
    <xf numFmtId="0" fontId="25" fillId="6" borderId="75" xfId="1" applyFont="1" applyFill="1" applyBorder="1" applyAlignment="1">
      <alignment horizontal="center" vertical="center" wrapText="1"/>
    </xf>
    <xf numFmtId="0" fontId="25" fillId="6" borderId="76" xfId="1" applyFont="1" applyFill="1" applyBorder="1" applyAlignment="1">
      <alignment horizontal="center" vertical="center" wrapText="1"/>
    </xf>
    <xf numFmtId="0" fontId="25" fillId="6" borderId="72" xfId="1" applyFont="1" applyFill="1" applyBorder="1" applyAlignment="1">
      <alignment horizontal="center" vertical="center" wrapText="1"/>
    </xf>
    <xf numFmtId="0" fontId="25" fillId="6" borderId="74" xfId="1" applyFont="1" applyFill="1" applyBorder="1" applyAlignment="1">
      <alignment horizontal="center" vertical="center" wrapText="1"/>
    </xf>
    <xf numFmtId="0" fontId="25" fillId="6" borderId="0" xfId="1" applyFont="1" applyFill="1" applyAlignment="1">
      <alignment horizontal="center" vertical="center" wrapText="1"/>
    </xf>
    <xf numFmtId="0" fontId="8" fillId="0" borderId="75" xfId="3" applyFont="1" applyFill="1" applyBorder="1" applyAlignment="1">
      <alignment horizontal="center" vertical="top" wrapText="1"/>
    </xf>
    <xf numFmtId="0" fontId="8" fillId="0" borderId="121" xfId="3" applyFont="1" applyFill="1" applyBorder="1" applyAlignment="1">
      <alignment horizontal="center" vertical="top" wrapText="1"/>
    </xf>
    <xf numFmtId="0" fontId="22" fillId="6" borderId="122" xfId="3" applyFont="1" applyFill="1" applyBorder="1" applyAlignment="1">
      <alignment horizontal="center" vertical="top" wrapText="1"/>
    </xf>
    <xf numFmtId="0" fontId="22" fillId="6" borderId="82" xfId="3" applyFont="1" applyFill="1" applyBorder="1" applyAlignment="1">
      <alignment horizontal="center" vertical="top" wrapText="1"/>
    </xf>
    <xf numFmtId="0" fontId="40" fillId="6" borderId="73" xfId="10" applyFont="1" applyFill="1" applyBorder="1" applyAlignment="1">
      <alignment horizontal="center" vertical="center" wrapText="1"/>
    </xf>
    <xf numFmtId="0" fontId="40" fillId="6" borderId="74" xfId="10" applyFont="1" applyFill="1" applyBorder="1" applyAlignment="1">
      <alignment horizontal="center" vertical="center" wrapText="1"/>
    </xf>
    <xf numFmtId="0" fontId="44" fillId="6" borderId="72" xfId="10" applyFont="1" applyFill="1" applyBorder="1" applyAlignment="1">
      <alignment horizontal="center" vertical="center" wrapText="1"/>
    </xf>
    <xf numFmtId="0" fontId="44" fillId="6" borderId="73" xfId="10" applyFont="1" applyFill="1" applyBorder="1" applyAlignment="1">
      <alignment horizontal="center" vertical="center" wrapText="1"/>
    </xf>
    <xf numFmtId="0" fontId="44" fillId="6" borderId="74" xfId="10" applyFont="1" applyFill="1" applyBorder="1" applyAlignment="1">
      <alignment horizontal="center" vertical="center" wrapText="1"/>
    </xf>
    <xf numFmtId="0" fontId="34" fillId="14" borderId="41" xfId="3" applyFont="1" applyFill="1" applyBorder="1" applyAlignment="1">
      <alignment horizontal="center" vertical="top" wrapText="1"/>
    </xf>
    <xf numFmtId="0" fontId="34" fillId="14" borderId="2" xfId="3" applyFont="1" applyFill="1" applyBorder="1" applyAlignment="1">
      <alignment horizontal="center" vertical="top" wrapText="1"/>
    </xf>
    <xf numFmtId="0" fontId="34" fillId="14" borderId="39" xfId="3" applyFont="1" applyFill="1" applyBorder="1" applyAlignment="1">
      <alignment horizontal="center" vertical="top" wrapText="1"/>
    </xf>
    <xf numFmtId="0" fontId="34" fillId="14" borderId="4" xfId="3" applyFont="1" applyFill="1" applyBorder="1" applyAlignment="1">
      <alignment horizontal="center" vertical="top" wrapText="1"/>
    </xf>
    <xf numFmtId="0" fontId="25" fillId="9" borderId="38" xfId="1" applyFont="1" applyFill="1" applyBorder="1" applyAlignment="1">
      <alignment horizontal="center" vertical="center" wrapText="1"/>
    </xf>
    <xf numFmtId="0" fontId="25" fillId="9" borderId="3" xfId="1" applyFont="1" applyFill="1" applyBorder="1" applyAlignment="1">
      <alignment horizontal="center" vertical="center" wrapText="1"/>
    </xf>
    <xf numFmtId="0" fontId="25" fillId="9" borderId="2" xfId="1" applyFont="1" applyFill="1" applyBorder="1" applyAlignment="1">
      <alignment horizontal="center" vertical="center" wrapText="1"/>
    </xf>
    <xf numFmtId="0" fontId="25" fillId="9" borderId="42" xfId="1" applyFont="1" applyFill="1" applyBorder="1" applyAlignment="1">
      <alignment horizontal="center" vertical="center" wrapText="1"/>
    </xf>
    <xf numFmtId="0" fontId="25" fillId="9" borderId="43" xfId="1" applyFont="1" applyFill="1" applyBorder="1" applyAlignment="1">
      <alignment horizontal="center" vertical="center" wrapText="1"/>
    </xf>
    <xf numFmtId="0" fontId="25" fillId="9" borderId="0" xfId="1" applyFont="1" applyFill="1" applyAlignment="1">
      <alignment horizontal="center" vertical="center" wrapText="1"/>
    </xf>
    <xf numFmtId="0" fontId="25" fillId="9" borderId="44" xfId="1" applyFont="1" applyFill="1" applyBorder="1" applyAlignment="1">
      <alignment horizontal="center" vertical="center" wrapText="1"/>
    </xf>
    <xf numFmtId="0" fontId="25" fillId="9" borderId="38" xfId="3" applyFont="1" applyBorder="1" applyAlignment="1">
      <alignment horizontal="center" vertical="center" wrapText="1"/>
    </xf>
    <xf numFmtId="0" fontId="25" fillId="9" borderId="3" xfId="3" applyFont="1" applyBorder="1" applyAlignment="1">
      <alignment horizontal="center" vertical="center" wrapText="1"/>
    </xf>
    <xf numFmtId="0" fontId="15" fillId="10" borderId="29" xfId="7" applyFont="1" applyFill="1" applyBorder="1" applyAlignment="1">
      <alignment horizontal="center" vertical="center"/>
    </xf>
    <xf numFmtId="0" fontId="15" fillId="10" borderId="30" xfId="7" applyFont="1" applyFill="1" applyBorder="1" applyAlignment="1">
      <alignment horizontal="center" vertical="center"/>
    </xf>
    <xf numFmtId="0" fontId="21" fillId="0" borderId="27" xfId="0" applyFont="1" applyBorder="1" applyAlignment="1">
      <alignment horizontal="center"/>
    </xf>
    <xf numFmtId="0" fontId="21" fillId="0" borderId="28" xfId="0" applyFont="1" applyBorder="1" applyAlignment="1">
      <alignment horizontal="center"/>
    </xf>
  </cellXfs>
  <cellStyles count="11">
    <cellStyle name="Banded" xfId="3" xr:uid="{80BAEBE5-35FF-429F-9D74-9A0E364E6D60}"/>
    <cellStyle name="Day" xfId="4" xr:uid="{E0D6C18E-4B4A-46AA-9E2E-6309EC4998A4}"/>
    <cellStyle name="Heading 1 2" xfId="8" xr:uid="{FBFBB840-067B-4FA7-A93E-97757B993CAC}"/>
    <cellStyle name="Heading 2 2" xfId="7" xr:uid="{CF66A5CF-52CC-44CA-B8FB-8D14AAADD094}"/>
    <cellStyle name="Heading 3 2" xfId="6" xr:uid="{A5AC1302-18BD-450E-AE61-6A9CBD8AA24D}"/>
    <cellStyle name="Heading 4 2" xfId="2" xr:uid="{1D972930-E888-4E42-AF6B-48AA504020E3}"/>
    <cellStyle name="Hyperlink" xfId="10" builtinId="8"/>
    <cellStyle name="Normal" xfId="0" builtinId="0"/>
    <cellStyle name="Normal 2" xfId="1" xr:uid="{4656EAAC-BB47-4E8C-A0D0-862707B6F59C}"/>
    <cellStyle name="Settings Entry" xfId="5" xr:uid="{B8B888F2-69CA-4AD2-814E-B42F5B1F7E3C}"/>
    <cellStyle name="Title 2" xfId="9" xr:uid="{EB246774-1DB9-4814-B24B-0225F4898725}"/>
  </cellStyles>
  <dxfs count="35">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vertical="center" textRotation="0" indent="0" justifyLastLine="0" shrinkToFit="0" readingOrder="0"/>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DEBD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microsoft.com/office/2007/relationships/slicerCache" Target="slicerCaches/slicerCach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absolute">
    <xdr:from>
      <xdr:col>4</xdr:col>
      <xdr:colOff>123265</xdr:colOff>
      <xdr:row>2</xdr:row>
      <xdr:rowOff>56591</xdr:rowOff>
    </xdr:from>
    <xdr:to>
      <xdr:col>7</xdr:col>
      <xdr:colOff>136712</xdr:colOff>
      <xdr:row>8</xdr:row>
      <xdr:rowOff>291353</xdr:rowOff>
    </xdr:to>
    <mc:AlternateContent xmlns:mc="http://schemas.openxmlformats.org/markup-compatibility/2006" xmlns:sle15="http://schemas.microsoft.com/office/drawing/2012/slicer">
      <mc:Choice Requires="sle15">
        <xdr:graphicFrame macro="">
          <xdr:nvGraphicFramePr>
            <xdr:cNvPr id="2" name="Year Group ">
              <a:extLst>
                <a:ext uri="{FF2B5EF4-FFF2-40B4-BE49-F238E27FC236}">
                  <a16:creationId xmlns:a16="http://schemas.microsoft.com/office/drawing/2014/main" id="{7F9F22CE-CE5E-D93F-437F-6DA5D444FEA3}"/>
                </a:ext>
              </a:extLst>
            </xdr:cNvPr>
            <xdr:cNvGraphicFramePr/>
          </xdr:nvGraphicFramePr>
          <xdr:xfrm>
            <a:off x="0" y="0"/>
            <a:ext cx="0" cy="0"/>
          </xdr:xfrm>
          <a:graphic>
            <a:graphicData uri="http://schemas.microsoft.com/office/drawing/2010/slicer">
              <sle:slicer xmlns:sle="http://schemas.microsoft.com/office/drawing/2010/slicer" name="Year Group "/>
            </a:graphicData>
          </a:graphic>
        </xdr:graphicFrame>
      </mc:Choice>
      <mc:Fallback xmlns="">
        <xdr:sp macro="" textlink="">
          <xdr:nvSpPr>
            <xdr:cNvPr id="0" name=""/>
            <xdr:cNvSpPr>
              <a:spLocks noTextEdit="1"/>
            </xdr:cNvSpPr>
          </xdr:nvSpPr>
          <xdr:spPr>
            <a:xfrm>
              <a:off x="12057530" y="1065120"/>
              <a:ext cx="1828800" cy="2386292"/>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_Group" xr10:uid="{343CE884-8AD9-4913-AF71-2B5ED879C590}" sourceName="Year Group ">
  <extLst>
    <x:ext xmlns:x15="http://schemas.microsoft.com/office/spreadsheetml/2010/11/main" uri="{2F2917AC-EB37-4324-AD4E-5DD8C200BD13}">
      <x15:tableSlicerCache tableId="1"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Group " xr10:uid="{A91E6992-3EB8-4E5A-9F05-F6730EC464B5}" cache="Slicer_Year_Group" caption="Year Group "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89563D2-6D1A-4999-B2D0-C752A6FAA4F4}" name="Table1" displayName="Table1" ref="A2:D32" totalsRowShown="0" headerRowDxfId="34" dataDxfId="32" headerRowBorderDxfId="33" tableBorderDxfId="31" totalsRowBorderDxfId="30">
  <autoFilter ref="A2:D32" xr:uid="{189563D2-6D1A-4999-B2D0-C752A6FAA4F4}"/>
  <tableColumns count="4">
    <tableColumn id="1" xr3:uid="{9B9D79C0-18E4-4F46-9D13-79C3C54DFA15}" name="Year Group " dataDxfId="29"/>
    <tableColumn id="2" xr3:uid="{76BB9C88-7127-471A-B4D5-CE49687B454B}" name="Session " dataDxfId="28"/>
    <tableColumn id="3" xr3:uid="{9FEC7670-5AFE-49DD-887F-AF64D87BECB3}" name="Date " dataDxfId="27"/>
    <tableColumn id="4" xr3:uid="{55E1C305-681F-4E9E-BC11-7399C6E644A9}" name="Timetable " dataDxfId="2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saint-martins.net/students/exams-information/" TargetMode="External"/><Relationship Id="rId7" Type="http://schemas.openxmlformats.org/officeDocument/2006/relationships/hyperlink" Target="https://www.saint-martins.net/students/exams-information/" TargetMode="External"/><Relationship Id="rId2" Type="http://schemas.openxmlformats.org/officeDocument/2006/relationships/hyperlink" Target="https://www.saint-martins.net/students/exams-information/" TargetMode="External"/><Relationship Id="rId1" Type="http://schemas.openxmlformats.org/officeDocument/2006/relationships/hyperlink" Target="https://www.saint-martins.net/students/exams-information/" TargetMode="External"/><Relationship Id="rId6" Type="http://schemas.openxmlformats.org/officeDocument/2006/relationships/hyperlink" Target="https://www.saint-martins.net/wp-content/uploads/sites/32/2025/09/PDF-COPY_GCSE_CNAT_BTEC_Summer-Series-Examinations-2026_TIMETABLE_WEBSITE.pdf" TargetMode="External"/><Relationship Id="rId11" Type="http://schemas.microsoft.com/office/2007/relationships/slicer" Target="../slicers/slicer1.xml"/><Relationship Id="rId5" Type="http://schemas.openxmlformats.org/officeDocument/2006/relationships/hyperlink" Target="https://www.saint-martins.net/wp-content/uploads/sites/32/2025/09/PDF-COPY_GCSE_CNAT_BTEC_Summer-Series-Examinations-2026_TIMETABLE_WEBSITE.pdf" TargetMode="External"/><Relationship Id="rId10" Type="http://schemas.openxmlformats.org/officeDocument/2006/relationships/table" Target="../tables/table1.xml"/><Relationship Id="rId4" Type="http://schemas.openxmlformats.org/officeDocument/2006/relationships/hyperlink" Target="https://www.saint-martins.net/students/exams-information/"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saint-martins.net/students/exams-information/"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saint-martins.net/wp-content/uploads/sites/32/2025/09/PDF-COPY_GCSE_CNAT_BTEC_Summer-Series-Examinations-2026_TIMETABLE_WEBSITE.pdf" TargetMode="External"/><Relationship Id="rId7" Type="http://schemas.openxmlformats.org/officeDocument/2006/relationships/printerSettings" Target="../printerSettings/printerSettings11.bin"/><Relationship Id="rId2" Type="http://schemas.openxmlformats.org/officeDocument/2006/relationships/hyperlink" Target="https://view.officeapps.live.com/op/view.aspx?src=https%3A%2F%2Fwww.saint-martins.net%2Fwp-content%2Fuploads%2Fsites%2F32%2F2025%2F09%2FGCSE_CNAT_BTEC_Summer-Series-Examinations-2026_TIMETABLE_WEBSITE.xlsx&amp;wdOrigin=BROWSELINK" TargetMode="External"/><Relationship Id="rId1" Type="http://schemas.openxmlformats.org/officeDocument/2006/relationships/hyperlink" Target="https://www.saint-martins.net/wp-content/uploads/sites/32/2025/09/PDF-COPY_GCSE_CNAT_BTEC_Summer-Series-Examinations-2026_TIMETABLE_WEBSITE.pdf" TargetMode="External"/><Relationship Id="rId6" Type="http://schemas.openxmlformats.org/officeDocument/2006/relationships/hyperlink" Target="https://view.officeapps.live.com/op/view.aspx?src=https%3A%2F%2Fwww.saint-martins.net%2Fwp-content%2Fuploads%2Fsites%2F32%2F2025%2F09%2FGCSE_CNAT_BTEC_Summer-Series-Examinations-2026_TIMETABLE_WEBSITE.xlsx&amp;wdOrigin=BROWSELINK" TargetMode="External"/><Relationship Id="rId5" Type="http://schemas.openxmlformats.org/officeDocument/2006/relationships/hyperlink" Target="https://www.saint-martins.net/wp-content/uploads/sites/32/2025/09/PDF-COPY_GCSE_CNAT_BTEC_Summer-Series-Examinations-2026_TIMETABLE_WEBSITE.pdf" TargetMode="External"/><Relationship Id="rId4" Type="http://schemas.openxmlformats.org/officeDocument/2006/relationships/hyperlink" Target="https://view.officeapps.live.com/op/view.aspx?src=https%3A%2F%2Fwww.saint-martins.net%2Fwp-content%2Fuploads%2Fsites%2F32%2F2025%2F09%2FGCSE_CNAT_BTEC_Summer-Series-Examinations-2026_TIMETABLE_WEBSITE.xlsx&amp;wdOrigin=BROWSELINK"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view.officeapps.live.com/op/view.aspx?src=https%3A%2F%2Fwww.saint-martins.net%2Fwp-content%2Fuploads%2Fsites%2F32%2F2025%2F09%2FGCSE_CNAT_BTEC_Summer-Series-Examinations-2026_TIMETABLE_WEBSITE.xlsx&amp;wdOrigin=BROWSELINK" TargetMode="External"/><Relationship Id="rId3" Type="http://schemas.openxmlformats.org/officeDocument/2006/relationships/hyperlink" Target="https://www.saint-martins.net/students/exams-information/" TargetMode="External"/><Relationship Id="rId7" Type="http://schemas.openxmlformats.org/officeDocument/2006/relationships/hyperlink" Target="https://www.saint-martins.net/wp-content/uploads/sites/32/2025/09/PDF-COPY_GCSE_CNAT_BTEC_Summer-Series-Examinations-2026_TIMETABLE_WEBSITE.pdf" TargetMode="External"/><Relationship Id="rId2" Type="http://schemas.openxmlformats.org/officeDocument/2006/relationships/hyperlink" Target="https://www.saint-martins.net/students/exams-information/" TargetMode="External"/><Relationship Id="rId1" Type="http://schemas.openxmlformats.org/officeDocument/2006/relationships/hyperlink" Target="https://www.saint-martins.net/students/exams-information/" TargetMode="External"/><Relationship Id="rId6" Type="http://schemas.openxmlformats.org/officeDocument/2006/relationships/hyperlink" Target="https://www.saint-martins.net/wp-content/uploads/sites/32/2025/09/PDF-COPY_GCSE_CNAT_BTEC_Summer-Series-Examinations-2026_TIMETABLE_WEBSITE.pdf" TargetMode="External"/><Relationship Id="rId11" Type="http://schemas.openxmlformats.org/officeDocument/2006/relationships/printerSettings" Target="../printerSettings/printerSettings12.bin"/><Relationship Id="rId5" Type="http://schemas.openxmlformats.org/officeDocument/2006/relationships/hyperlink" Target="https://www.saint-martins.net/wp-content/uploads/sites/32/2025/09/PDF-COPY_GCSE_CNAT_BTEC_Summer-Series-Examinations-2026_TIMETABLE_WEBSITE.pdf" TargetMode="External"/><Relationship Id="rId10" Type="http://schemas.openxmlformats.org/officeDocument/2006/relationships/hyperlink" Target="https://view.officeapps.live.com/op/view.aspx?src=https%3A%2F%2Fwww.saint-martins.net%2Fwp-content%2Fuploads%2Fsites%2F32%2F2025%2F09%2FGCSE_CNAT_BTEC_Summer-Series-Examinations-2026_TIMETABLE_WEBSITE.xlsx&amp;wdOrigin=BROWSELINK" TargetMode="External"/><Relationship Id="rId4" Type="http://schemas.openxmlformats.org/officeDocument/2006/relationships/hyperlink" Target="https://www.saint-martins.net/students/exams-information/" TargetMode="External"/><Relationship Id="rId9" Type="http://schemas.openxmlformats.org/officeDocument/2006/relationships/hyperlink" Target="https://view.officeapps.live.com/op/view.aspx?src=https%3A%2F%2Fwww.saint-martins.net%2Fwp-content%2Fuploads%2Fsites%2F32%2F2025%2F09%2FGCSE_CNAT_BTEC_Summer-Series-Examinations-2026_TIMETABLE_WEBSITE.xlsx&amp;wdOrigin=BROWSELINK"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saint-martins.net/students/exams-information/" TargetMode="External"/><Relationship Id="rId1" Type="http://schemas.openxmlformats.org/officeDocument/2006/relationships/hyperlink" Target="https://www.saint-martins.net/students/exams-inform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9B499-E309-427B-AE19-DDDF93634F46}">
  <sheetPr>
    <tabColor rgb="FFFF0000"/>
    <pageSetUpPr fitToPage="1"/>
  </sheetPr>
  <dimension ref="A1:D33"/>
  <sheetViews>
    <sheetView tabSelected="1" zoomScale="85" zoomScaleNormal="85" workbookViewId="0">
      <selection activeCell="G15" sqref="G15"/>
    </sheetView>
  </sheetViews>
  <sheetFormatPr defaultRowHeight="15" x14ac:dyDescent="0.25"/>
  <cols>
    <col min="1" max="1" width="13.85546875" customWidth="1"/>
    <col min="2" max="2" width="106.7109375" customWidth="1"/>
    <col min="3" max="3" width="32" customWidth="1"/>
    <col min="4" max="4" width="26.5703125" customWidth="1"/>
  </cols>
  <sheetData>
    <row r="1" spans="1:4" ht="26.25" customHeight="1" x14ac:dyDescent="0.4">
      <c r="A1" s="246" t="s">
        <v>21</v>
      </c>
      <c r="B1" s="246"/>
      <c r="C1" s="246"/>
      <c r="D1" s="246"/>
    </row>
    <row r="2" spans="1:4" ht="52.5" customHeight="1" x14ac:dyDescent="0.25">
      <c r="A2" s="202" t="s">
        <v>2</v>
      </c>
      <c r="B2" s="203" t="s">
        <v>1</v>
      </c>
      <c r="C2" s="203" t="s">
        <v>0</v>
      </c>
      <c r="D2" s="217" t="s">
        <v>112</v>
      </c>
    </row>
    <row r="3" spans="1:4" ht="28.5" customHeight="1" x14ac:dyDescent="0.25">
      <c r="A3" s="204" t="s">
        <v>3</v>
      </c>
      <c r="B3" s="205" t="s">
        <v>73</v>
      </c>
      <c r="C3" s="218" t="s">
        <v>69</v>
      </c>
      <c r="D3" s="226"/>
    </row>
    <row r="4" spans="1:4" ht="28.5" customHeight="1" x14ac:dyDescent="0.25">
      <c r="A4" s="204" t="s">
        <v>3</v>
      </c>
      <c r="B4" s="205" t="s">
        <v>74</v>
      </c>
      <c r="C4" s="218" t="s">
        <v>70</v>
      </c>
      <c r="D4" s="226"/>
    </row>
    <row r="5" spans="1:4" ht="28.5" customHeight="1" x14ac:dyDescent="0.25">
      <c r="A5" s="204" t="s">
        <v>3</v>
      </c>
      <c r="B5" s="205" t="s">
        <v>17</v>
      </c>
      <c r="C5" s="218" t="s">
        <v>31</v>
      </c>
      <c r="D5" s="227" t="s">
        <v>114</v>
      </c>
    </row>
    <row r="6" spans="1:4" ht="28.5" customHeight="1" x14ac:dyDescent="0.25">
      <c r="A6" s="204" t="s">
        <v>3</v>
      </c>
      <c r="B6" s="205" t="s">
        <v>102</v>
      </c>
      <c r="C6" s="219" t="s">
        <v>68</v>
      </c>
      <c r="D6" s="226"/>
    </row>
    <row r="7" spans="1:4" ht="28.5" customHeight="1" x14ac:dyDescent="0.25">
      <c r="A7" s="204" t="s">
        <v>3</v>
      </c>
      <c r="B7" s="205" t="s">
        <v>93</v>
      </c>
      <c r="C7" s="219" t="s">
        <v>94</v>
      </c>
      <c r="D7" s="226"/>
    </row>
    <row r="8" spans="1:4" ht="28.5" customHeight="1" x14ac:dyDescent="0.25">
      <c r="A8" s="204" t="s">
        <v>3</v>
      </c>
      <c r="B8" s="205" t="s">
        <v>96</v>
      </c>
      <c r="C8" s="219" t="s">
        <v>95</v>
      </c>
      <c r="D8" s="226"/>
    </row>
    <row r="9" spans="1:4" ht="28.5" customHeight="1" x14ac:dyDescent="0.25">
      <c r="A9" s="204" t="s">
        <v>3</v>
      </c>
      <c r="B9" s="205" t="s">
        <v>23</v>
      </c>
      <c r="C9" s="220" t="s">
        <v>29</v>
      </c>
      <c r="D9" s="226"/>
    </row>
    <row r="10" spans="1:4" ht="28.5" customHeight="1" x14ac:dyDescent="0.25">
      <c r="A10" s="204" t="s">
        <v>3</v>
      </c>
      <c r="B10" s="205" t="s">
        <v>11</v>
      </c>
      <c r="C10" s="218" t="s">
        <v>103</v>
      </c>
      <c r="D10" s="226"/>
    </row>
    <row r="11" spans="1:4" ht="28.5" customHeight="1" x14ac:dyDescent="0.25">
      <c r="A11" s="204" t="s">
        <v>3</v>
      </c>
      <c r="B11" s="205" t="s">
        <v>71</v>
      </c>
      <c r="C11" s="218" t="s">
        <v>72</v>
      </c>
      <c r="D11" s="226"/>
    </row>
    <row r="12" spans="1:4" ht="28.5" customHeight="1" x14ac:dyDescent="0.25">
      <c r="A12" s="204" t="s">
        <v>3</v>
      </c>
      <c r="B12" s="205" t="s">
        <v>15</v>
      </c>
      <c r="C12" s="218" t="s">
        <v>64</v>
      </c>
      <c r="D12" s="226"/>
    </row>
    <row r="13" spans="1:4" ht="28.5" customHeight="1" x14ac:dyDescent="0.25">
      <c r="A13" s="204" t="s">
        <v>3</v>
      </c>
      <c r="B13" s="205" t="s">
        <v>65</v>
      </c>
      <c r="C13" s="218" t="s">
        <v>66</v>
      </c>
      <c r="D13" s="226"/>
    </row>
    <row r="14" spans="1:4" ht="28.5" customHeight="1" x14ac:dyDescent="0.25">
      <c r="A14" s="206" t="s">
        <v>7</v>
      </c>
      <c r="B14" s="207" t="s">
        <v>57</v>
      </c>
      <c r="C14" s="221" t="s">
        <v>27</v>
      </c>
      <c r="D14" s="228" t="s">
        <v>115</v>
      </c>
    </row>
    <row r="15" spans="1:4" ht="28.5" customHeight="1" x14ac:dyDescent="0.25">
      <c r="A15" s="208" t="s">
        <v>5</v>
      </c>
      <c r="B15" s="209" t="s">
        <v>58</v>
      </c>
      <c r="C15" s="222" t="s">
        <v>27</v>
      </c>
      <c r="D15" s="229" t="s">
        <v>115</v>
      </c>
    </row>
    <row r="16" spans="1:4" ht="28.5" customHeight="1" x14ac:dyDescent="0.25">
      <c r="A16" s="210" t="s">
        <v>6</v>
      </c>
      <c r="B16" s="211" t="s">
        <v>24</v>
      </c>
      <c r="C16" s="223" t="s">
        <v>27</v>
      </c>
      <c r="D16" s="230" t="s">
        <v>115</v>
      </c>
    </row>
    <row r="17" spans="1:4" ht="28.5" customHeight="1" x14ac:dyDescent="0.25">
      <c r="A17" s="204" t="s">
        <v>3</v>
      </c>
      <c r="B17" s="205" t="s">
        <v>121</v>
      </c>
      <c r="C17" s="218" t="s">
        <v>63</v>
      </c>
      <c r="D17" s="226"/>
    </row>
    <row r="18" spans="1:4" ht="28.5" customHeight="1" x14ac:dyDescent="0.25">
      <c r="A18" s="204" t="s">
        <v>3</v>
      </c>
      <c r="B18" s="205" t="s">
        <v>122</v>
      </c>
      <c r="C18" s="218" t="s">
        <v>62</v>
      </c>
      <c r="D18" s="226"/>
    </row>
    <row r="19" spans="1:4" ht="28.5" customHeight="1" x14ac:dyDescent="0.25">
      <c r="A19" s="204" t="s">
        <v>3</v>
      </c>
      <c r="B19" s="205" t="s">
        <v>13</v>
      </c>
      <c r="C19" s="218" t="s">
        <v>28</v>
      </c>
      <c r="D19" s="226"/>
    </row>
    <row r="20" spans="1:4" ht="28.5" customHeight="1" x14ac:dyDescent="0.25">
      <c r="A20" s="204" t="s">
        <v>3</v>
      </c>
      <c r="B20" s="205" t="s">
        <v>25</v>
      </c>
      <c r="C20" s="218" t="s">
        <v>30</v>
      </c>
      <c r="D20" s="227" t="s">
        <v>113</v>
      </c>
    </row>
    <row r="21" spans="1:4" ht="28.5" customHeight="1" x14ac:dyDescent="0.25">
      <c r="A21" s="204" t="s">
        <v>3</v>
      </c>
      <c r="B21" s="205" t="s">
        <v>108</v>
      </c>
      <c r="C21" s="218" t="s">
        <v>109</v>
      </c>
      <c r="D21" s="227" t="s">
        <v>113</v>
      </c>
    </row>
    <row r="22" spans="1:4" ht="28.5" customHeight="1" x14ac:dyDescent="0.25">
      <c r="A22" s="204" t="s">
        <v>3</v>
      </c>
      <c r="B22" s="205" t="s">
        <v>110</v>
      </c>
      <c r="C22" s="218" t="s">
        <v>111</v>
      </c>
      <c r="D22" s="226"/>
    </row>
    <row r="23" spans="1:4" ht="28.5" customHeight="1" x14ac:dyDescent="0.25">
      <c r="A23" s="212" t="s">
        <v>4</v>
      </c>
      <c r="B23" s="213" t="s">
        <v>16</v>
      </c>
      <c r="C23" s="224" t="s">
        <v>26</v>
      </c>
      <c r="D23" s="231" t="s">
        <v>115</v>
      </c>
    </row>
    <row r="24" spans="1:4" ht="28.5" customHeight="1" x14ac:dyDescent="0.25">
      <c r="A24" s="210" t="s">
        <v>6</v>
      </c>
      <c r="B24" s="211" t="s">
        <v>118</v>
      </c>
      <c r="C24" s="223" t="s">
        <v>120</v>
      </c>
      <c r="D24" s="232"/>
    </row>
    <row r="25" spans="1:4" ht="28.5" customHeight="1" x14ac:dyDescent="0.25">
      <c r="A25" s="210" t="s">
        <v>6</v>
      </c>
      <c r="B25" s="211" t="s">
        <v>119</v>
      </c>
      <c r="C25" s="223" t="s">
        <v>56</v>
      </c>
      <c r="D25" s="232"/>
    </row>
    <row r="26" spans="1:4" ht="28.5" customHeight="1" x14ac:dyDescent="0.25">
      <c r="A26" s="212" t="s">
        <v>4</v>
      </c>
      <c r="B26" s="213" t="s">
        <v>50</v>
      </c>
      <c r="C26" s="224" t="s">
        <v>51</v>
      </c>
      <c r="D26" s="233"/>
    </row>
    <row r="27" spans="1:4" ht="28.5" customHeight="1" x14ac:dyDescent="0.25">
      <c r="A27" s="212" t="s">
        <v>4</v>
      </c>
      <c r="B27" s="213" t="s">
        <v>60</v>
      </c>
      <c r="C27" s="224" t="s">
        <v>61</v>
      </c>
      <c r="D27" s="233"/>
    </row>
    <row r="28" spans="1:4" ht="28.5" customHeight="1" x14ac:dyDescent="0.25">
      <c r="A28" s="204" t="s">
        <v>3</v>
      </c>
      <c r="B28" s="205" t="s">
        <v>14</v>
      </c>
      <c r="C28" s="219" t="s">
        <v>20</v>
      </c>
      <c r="D28" s="226"/>
    </row>
    <row r="29" spans="1:4" ht="28.5" customHeight="1" x14ac:dyDescent="0.25">
      <c r="A29" s="204" t="s">
        <v>3</v>
      </c>
      <c r="B29" s="205" t="s">
        <v>18</v>
      </c>
      <c r="C29" s="219" t="s">
        <v>106</v>
      </c>
      <c r="D29" s="226"/>
    </row>
    <row r="30" spans="1:4" ht="28.5" customHeight="1" x14ac:dyDescent="0.25">
      <c r="A30" s="204" t="s">
        <v>3</v>
      </c>
      <c r="B30" s="205" t="s">
        <v>19</v>
      </c>
      <c r="C30" s="219" t="s">
        <v>106</v>
      </c>
      <c r="D30" s="226"/>
    </row>
    <row r="31" spans="1:4" ht="28.5" customHeight="1" x14ac:dyDescent="0.25">
      <c r="A31" s="212" t="s">
        <v>4</v>
      </c>
      <c r="B31" s="213" t="s">
        <v>8</v>
      </c>
      <c r="C31" s="215" t="s">
        <v>107</v>
      </c>
      <c r="D31" s="233"/>
    </row>
    <row r="32" spans="1:4" ht="28.5" customHeight="1" x14ac:dyDescent="0.25">
      <c r="A32" s="214" t="s">
        <v>9</v>
      </c>
      <c r="B32" s="216" t="s">
        <v>10</v>
      </c>
      <c r="C32" s="225" t="s">
        <v>22</v>
      </c>
      <c r="D32" s="234"/>
    </row>
    <row r="33" spans="1:4" ht="41.25" customHeight="1" x14ac:dyDescent="0.25">
      <c r="A33" s="247" t="s">
        <v>12</v>
      </c>
      <c r="B33" s="247"/>
      <c r="C33" s="247"/>
      <c r="D33" s="247"/>
    </row>
  </sheetData>
  <mergeCells count="2">
    <mergeCell ref="A1:D1"/>
    <mergeCell ref="A33:D33"/>
  </mergeCells>
  <hyperlinks>
    <hyperlink ref="D5" r:id="rId1" display="Click here" xr:uid="{96653C6E-19E6-4A54-833C-F87F8390BE20}"/>
    <hyperlink ref="D14" r:id="rId2" display="Click here" xr:uid="{403F092C-30FC-4A73-A219-F40978254FFE}"/>
    <hyperlink ref="D15" r:id="rId3" display="Click here" xr:uid="{14B4D98C-EA8A-4B7D-9EF8-FCC992B6BFDC}"/>
    <hyperlink ref="D16" r:id="rId4" display="Click here" xr:uid="{7D298E28-D0B3-474F-AA83-EC216EB71D79}"/>
    <hyperlink ref="D21" r:id="rId5" xr:uid="{84B63B6C-4D03-4F96-96D7-DBCDD31BAD85}"/>
    <hyperlink ref="D20" r:id="rId6" xr:uid="{F788E26A-3B68-4F4F-818C-FB29403CEB4B}"/>
    <hyperlink ref="D23" r:id="rId7" display="Click here" xr:uid="{5C5701B0-853C-48C7-92F8-DFF84767C858}"/>
  </hyperlinks>
  <pageMargins left="0.7" right="0.7" top="0.75" bottom="0.75" header="0.3" footer="0.3"/>
  <pageSetup paperSize="9" scale="51" orientation="landscape" r:id="rId8"/>
  <drawing r:id="rId9"/>
  <tableParts count="1">
    <tablePart r:id="rId10"/>
  </tableParts>
  <extLst>
    <ext xmlns:x15="http://schemas.microsoft.com/office/spreadsheetml/2010/11/main" uri="{3A4CF648-6AED-40f4-86FF-DC5316D8AED3}">
      <x14:slicerList xmlns:x14="http://schemas.microsoft.com/office/spreadsheetml/2009/9/main">
        <x14:slicer r:id="rId11"/>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C9455-4BEF-4330-A1D6-9C55DF55348B}">
  <sheetPr>
    <tabColor theme="9" tint="0.59999389629810485"/>
    <pageSetUpPr fitToPage="1"/>
  </sheetPr>
  <dimension ref="B1:I18"/>
  <sheetViews>
    <sheetView showGridLines="0" topLeftCell="A2" workbookViewId="0">
      <selection activeCell="J14" sqref="J14"/>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37</v>
      </c>
    </row>
    <row r="2" spans="2:9" ht="93.75" customHeight="1" x14ac:dyDescent="0.25">
      <c r="B2" s="302" t="str">
        <f>"April "&amp;CalendarYear</f>
        <v>April 2026</v>
      </c>
      <c r="C2" s="302"/>
      <c r="D2" s="302"/>
      <c r="E2" s="310" t="s">
        <v>42</v>
      </c>
      <c r="F2" s="310"/>
      <c r="G2" s="310"/>
      <c r="H2" s="310"/>
    </row>
    <row r="3" spans="2:9" s="9" customFormat="1" ht="24" customHeight="1" x14ac:dyDescent="0.25">
      <c r="B3" s="36" t="str">
        <f>WeekStart</f>
        <v>Monday</v>
      </c>
      <c r="C3" s="35" t="str">
        <f t="shared" ref="C3:H3" si="0">TEXT(C4,"dddd")</f>
        <v>Tuesday</v>
      </c>
      <c r="D3" s="35" t="str">
        <f t="shared" si="0"/>
        <v>Wednesday</v>
      </c>
      <c r="E3" s="35" t="str">
        <f t="shared" si="0"/>
        <v>Thursday</v>
      </c>
      <c r="F3" s="35" t="str">
        <f t="shared" si="0"/>
        <v>Friday</v>
      </c>
      <c r="G3" s="35" t="str">
        <f t="shared" si="0"/>
        <v>Saturday</v>
      </c>
      <c r="H3" s="34" t="str">
        <f t="shared" si="0"/>
        <v>Sunday</v>
      </c>
    </row>
    <row r="4" spans="2:9" s="4" customFormat="1" ht="24" customHeight="1" x14ac:dyDescent="0.25">
      <c r="B4" s="33">
        <f t="array" ref="B4:H4">DaysAndWeeks+DATE(CalendarYear,4,1)-WEEKDAY(DATE(CalendarYear,4,1),(WeekStart="Monday")+1)+1</f>
        <v>46111</v>
      </c>
      <c r="C4" s="33">
        <v>46112</v>
      </c>
      <c r="D4" s="33">
        <v>46113</v>
      </c>
      <c r="E4" s="33">
        <v>46114</v>
      </c>
      <c r="F4" s="33">
        <v>46115</v>
      </c>
      <c r="G4" s="124">
        <v>46116</v>
      </c>
      <c r="H4" s="124">
        <v>46117</v>
      </c>
    </row>
    <row r="5" spans="2:9" s="2" customFormat="1" ht="56.1" customHeight="1" x14ac:dyDescent="0.25">
      <c r="B5" s="321" t="s">
        <v>45</v>
      </c>
      <c r="C5" s="322"/>
      <c r="D5" s="322"/>
      <c r="E5" s="322"/>
      <c r="F5" s="323"/>
      <c r="G5" s="125"/>
      <c r="H5" s="125"/>
    </row>
    <row r="6" spans="2:9" s="4" customFormat="1" ht="24" customHeight="1" x14ac:dyDescent="0.25">
      <c r="B6" s="30">
        <f t="array" ref="B6:H6">DaysAndWeeks+DATE(CalendarYear,4,1)-WEEKDAY(DATE(CalendarYear,4,1),(WeekStart="Monday")+1)+8</f>
        <v>46118</v>
      </c>
      <c r="C6" s="30">
        <v>46119</v>
      </c>
      <c r="D6" s="30">
        <v>46120</v>
      </c>
      <c r="E6" s="30">
        <v>46121</v>
      </c>
      <c r="F6" s="30">
        <v>46122</v>
      </c>
      <c r="G6" s="126">
        <v>46123</v>
      </c>
      <c r="H6" s="126">
        <v>46124</v>
      </c>
    </row>
    <row r="7" spans="2:9" s="2" customFormat="1" ht="56.1" customHeight="1" thickBot="1" x14ac:dyDescent="0.3">
      <c r="B7" s="321" t="s">
        <v>45</v>
      </c>
      <c r="C7" s="324"/>
      <c r="D7" s="324"/>
      <c r="E7" s="324"/>
      <c r="F7" s="325"/>
      <c r="G7" s="127"/>
      <c r="H7" s="127"/>
    </row>
    <row r="8" spans="2:9" s="4" customFormat="1" ht="24" customHeight="1" x14ac:dyDescent="0.25">
      <c r="B8" s="56">
        <f t="array" ref="B8:H8">DaysAndWeeks+DATE(CalendarYear,4,1)-WEEKDAY(DATE(CalendarYear,4,1),(WeekStart="Monday")+1)+15</f>
        <v>46125</v>
      </c>
      <c r="C8" s="143">
        <v>46126</v>
      </c>
      <c r="D8" s="156">
        <v>46127</v>
      </c>
      <c r="E8" s="166">
        <v>46128</v>
      </c>
      <c r="F8" s="155">
        <v>46129</v>
      </c>
      <c r="G8" s="133">
        <v>46130</v>
      </c>
      <c r="H8" s="128">
        <v>46131</v>
      </c>
    </row>
    <row r="9" spans="2:9" s="2" customFormat="1" ht="37.5" customHeight="1" thickBot="1" x14ac:dyDescent="0.3">
      <c r="C9" s="333" t="s">
        <v>89</v>
      </c>
      <c r="D9" s="334"/>
      <c r="E9" s="333" t="s">
        <v>90</v>
      </c>
      <c r="F9" s="314"/>
      <c r="G9" s="152"/>
      <c r="H9" s="129"/>
    </row>
    <row r="10" spans="2:9" s="2" customFormat="1" ht="33.6" customHeight="1" x14ac:dyDescent="0.25">
      <c r="B10" s="55"/>
      <c r="C10" s="315" t="s">
        <v>76</v>
      </c>
      <c r="D10" s="316"/>
      <c r="E10" s="317"/>
      <c r="F10" s="154"/>
      <c r="G10" s="132"/>
      <c r="H10" s="125"/>
    </row>
    <row r="11" spans="2:9" s="2" customFormat="1" ht="13.5" thickBot="1" x14ac:dyDescent="0.3">
      <c r="C11" s="335" t="s">
        <v>77</v>
      </c>
      <c r="D11" s="336"/>
      <c r="E11" s="337"/>
      <c r="F11" s="154"/>
      <c r="G11" s="152"/>
      <c r="H11" s="129"/>
    </row>
    <row r="12" spans="2:9" s="4" customFormat="1" ht="24" customHeight="1" x14ac:dyDescent="0.25">
      <c r="B12" s="145">
        <f t="array" ref="B12:H12">DaysAndWeeks+DATE(CalendarYear,4,1)-WEEKDAY(DATE(CalendarYear,4,1),(WeekStart="Monday")+1)+22</f>
        <v>46132</v>
      </c>
      <c r="C12" s="150">
        <v>46133</v>
      </c>
      <c r="D12" s="150">
        <v>46134</v>
      </c>
      <c r="E12" s="150">
        <v>46135</v>
      </c>
      <c r="F12" s="147">
        <v>46136</v>
      </c>
      <c r="G12" s="130">
        <v>46137</v>
      </c>
      <c r="H12" s="126">
        <v>46138</v>
      </c>
    </row>
    <row r="13" spans="2:9" s="2" customFormat="1" ht="37.15" customHeight="1" x14ac:dyDescent="0.25">
      <c r="B13" s="318" t="s">
        <v>13</v>
      </c>
      <c r="C13" s="319"/>
      <c r="D13" s="319"/>
      <c r="E13" s="319"/>
      <c r="F13" s="320"/>
      <c r="G13" s="329"/>
      <c r="H13" s="331"/>
    </row>
    <row r="14" spans="2:9" s="2" customFormat="1" ht="13.5" thickBot="1" x14ac:dyDescent="0.3">
      <c r="B14" s="326" t="s">
        <v>49</v>
      </c>
      <c r="C14" s="327"/>
      <c r="D14" s="327"/>
      <c r="E14" s="327"/>
      <c r="F14" s="328"/>
      <c r="G14" s="330"/>
      <c r="H14" s="332"/>
    </row>
    <row r="15" spans="2:9" s="4" customFormat="1" ht="24" customHeight="1" x14ac:dyDescent="0.25">
      <c r="B15" s="52">
        <f t="array" ref="B15:H15">DaysAndWeeks+DATE(CalendarYear,4,1)-WEEKDAY(DATE(CalendarYear,4,1),(WeekStart="Monday")+1)+29</f>
        <v>46139</v>
      </c>
      <c r="C15" s="52">
        <v>46140</v>
      </c>
      <c r="D15" s="52">
        <v>46141</v>
      </c>
      <c r="E15" s="52">
        <v>46142</v>
      </c>
      <c r="F15" s="52">
        <v>46143</v>
      </c>
      <c r="G15" s="128">
        <v>46144</v>
      </c>
      <c r="H15" s="128">
        <v>46145</v>
      </c>
    </row>
    <row r="16" spans="2:9" s="2" customFormat="1" ht="56.1" customHeight="1" thickBot="1" x14ac:dyDescent="0.3">
      <c r="B16" s="31"/>
      <c r="C16" s="31"/>
      <c r="D16" s="31"/>
      <c r="E16" s="31"/>
      <c r="F16" s="31"/>
      <c r="G16" s="125"/>
      <c r="H16" s="125"/>
    </row>
    <row r="17" spans="2:8" s="4" customFormat="1" ht="24" customHeight="1" x14ac:dyDescent="0.25">
      <c r="B17" s="30">
        <f t="array" ref="B17:C17">DaysAndWeeks+DATE(CalendarYear,4,1)-WEEKDAY(DATE(CalendarYear,4,1),(WeekStart="Monday")+1)+36</f>
        <v>46146</v>
      </c>
      <c r="C17" s="30">
        <v>46147</v>
      </c>
      <c r="D17" s="303" t="s">
        <v>32</v>
      </c>
      <c r="E17" s="305"/>
      <c r="F17" s="305"/>
      <c r="G17" s="305"/>
      <c r="H17" s="306"/>
    </row>
    <row r="18" spans="2:8" s="2" customFormat="1" ht="56.1" customHeight="1" thickBot="1" x14ac:dyDescent="0.3">
      <c r="B18" s="29"/>
      <c r="C18" s="29"/>
      <c r="D18" s="307" t="s">
        <v>12</v>
      </c>
      <c r="E18" s="308"/>
      <c r="F18" s="308"/>
      <c r="G18" s="308"/>
      <c r="H18" s="309"/>
    </row>
  </sheetData>
  <mergeCells count="14">
    <mergeCell ref="B2:D2"/>
    <mergeCell ref="D17:H17"/>
    <mergeCell ref="D18:H18"/>
    <mergeCell ref="C10:E10"/>
    <mergeCell ref="B13:F13"/>
    <mergeCell ref="E2:H2"/>
    <mergeCell ref="B5:F5"/>
    <mergeCell ref="B7:F7"/>
    <mergeCell ref="B14:F14"/>
    <mergeCell ref="G13:G14"/>
    <mergeCell ref="H13:H14"/>
    <mergeCell ref="C9:D9"/>
    <mergeCell ref="E9:F9"/>
    <mergeCell ref="C11:E11"/>
  </mergeCells>
  <conditionalFormatting sqref="B4:G4">
    <cfRule type="expression" dxfId="9" priority="1">
      <formula>DAY(B4)&gt;8</formula>
    </cfRule>
  </conditionalFormatting>
  <conditionalFormatting sqref="B15:H15 B17:C17">
    <cfRule type="expression" dxfId="8" priority="2">
      <formula>AND(DAY(B15)&gt;=1,DAY(B15)&lt;=15)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300-000007000000}"/>
    <dataValidation allowBlank="1" showInputMessage="1" showErrorMessage="1" prompt="This row &amp; rows 7, 9, 11, 13, &amp; 15 are cells for entering daily notes related to the calendar day in the cell above." sqref="B5 B7" xr:uid="{00000000-0002-0000-0300-000006000000}"/>
    <dataValidation allowBlank="1" showInputMessage="1" prompt="Enter monthly Notes in this cell" sqref="D18:H18" xr:uid="{FDEA6320-BE8F-4ED0-A601-4B738FA7D736}"/>
    <dataValidation allowBlank="1" showInputMessage="1" prompt="Enter monthly Notes in cell below" sqref="D17:H17" xr:uid="{7C934283-901B-47A8-A175-9D2342AC8997}"/>
    <dataValidation allowBlank="1" showInputMessage="1" showErrorMessage="1" prompt="This row contains weekday names for this calendar. This cell contains the starting day of the week. To change week start day, select a new weekday in January worksheet cell L5." sqref="B3" xr:uid="{00000000-0002-0000-0300-000003000000}"/>
    <dataValidation allowBlank="1" showInputMessage="1" showErrorMessage="1" prompt="April month calendar" sqref="A1" xr:uid="{00000000-0002-0000-03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300-000001000000}"/>
    <dataValidation allowBlank="1" showInputMessage="1" showErrorMessage="1" prompt="Automatically determined weekday" sqref="C3:H3" xr:uid="{00000000-0002-0000-0300-000000000000}"/>
  </dataValidations>
  <hyperlinks>
    <hyperlink ref="C11:E11" r:id="rId1" location="1720615965854-6ce0b604-b5c3" display="Click here for timetable (available 2 weeks before) " xr:uid="{284B05C6-8A5A-4EA5-8144-8A894D3E334B}"/>
  </hyperlinks>
  <printOptions horizontalCentered="1"/>
  <pageMargins left="0.25" right="0.25" top="0.5" bottom="0.5" header="0.3" footer="0.3"/>
  <pageSetup scale="88" orientation="landscape" r:id="rId2"/>
  <headerFooter differentFirst="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E9C88-2A9B-483E-825A-AB0EC9BCA60A}">
  <sheetPr>
    <tabColor theme="9" tint="0.59999389629810485"/>
    <pageSetUpPr fitToPage="1"/>
  </sheetPr>
  <dimension ref="B1:I22"/>
  <sheetViews>
    <sheetView showGridLines="0" topLeftCell="A3" workbookViewId="0">
      <selection activeCell="J14" sqref="J14"/>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37</v>
      </c>
    </row>
    <row r="2" spans="2:9" ht="96" customHeight="1" x14ac:dyDescent="0.25">
      <c r="B2" s="302" t="str">
        <f>"May "&amp;CalendarYear</f>
        <v>May 2026</v>
      </c>
      <c r="C2" s="302"/>
      <c r="D2" s="302"/>
      <c r="E2" s="310" t="s">
        <v>42</v>
      </c>
      <c r="F2" s="310"/>
      <c r="G2" s="310"/>
      <c r="H2" s="310"/>
    </row>
    <row r="3" spans="2:9" s="9" customFormat="1" ht="24" customHeight="1" thickBot="1" x14ac:dyDescent="0.3">
      <c r="B3" s="36" t="str">
        <f>WeekStart</f>
        <v>Monday</v>
      </c>
      <c r="C3" s="35" t="str">
        <f t="shared" ref="C3:H3" si="0">TEXT(C4,"dddd")</f>
        <v>Tuesday</v>
      </c>
      <c r="D3" s="35" t="str">
        <f t="shared" si="0"/>
        <v>Wednesday</v>
      </c>
      <c r="E3" s="35" t="str">
        <f t="shared" si="0"/>
        <v>Thursday</v>
      </c>
      <c r="F3" s="35" t="str">
        <f t="shared" si="0"/>
        <v>Friday</v>
      </c>
      <c r="G3" s="35" t="str">
        <f t="shared" si="0"/>
        <v>Saturday</v>
      </c>
      <c r="H3" s="34" t="str">
        <f t="shared" si="0"/>
        <v>Sunday</v>
      </c>
    </row>
    <row r="4" spans="2:9" s="4" customFormat="1" ht="24" customHeight="1" x14ac:dyDescent="0.25">
      <c r="B4" s="33">
        <f t="array" ref="B4:H4">DaysAndWeeks+DATE(CalendarYear,5,1)-WEEKDAY(DATE(CalendarYear,5,1),(WeekStart="Monday")+1)+1</f>
        <v>46139</v>
      </c>
      <c r="C4" s="33">
        <v>46140</v>
      </c>
      <c r="D4" s="33">
        <v>46141</v>
      </c>
      <c r="E4" s="51">
        <v>46142</v>
      </c>
      <c r="F4" s="171">
        <v>46143</v>
      </c>
      <c r="G4" s="131">
        <v>46144</v>
      </c>
      <c r="H4" s="124">
        <v>46145</v>
      </c>
    </row>
    <row r="5" spans="2:9" s="2" customFormat="1" ht="69.75" customHeight="1" thickBot="1" x14ac:dyDescent="0.3">
      <c r="B5" s="54"/>
      <c r="C5" s="54"/>
      <c r="D5" s="54"/>
      <c r="E5" s="55"/>
      <c r="F5" s="172" t="s">
        <v>91</v>
      </c>
      <c r="G5" s="132"/>
      <c r="H5" s="125"/>
    </row>
    <row r="6" spans="2:9" s="4" customFormat="1" ht="24" customHeight="1" x14ac:dyDescent="0.25">
      <c r="B6" s="151">
        <f t="array" ref="B6:H6">DaysAndWeeks+DATE(CalendarYear,5,1)-WEEKDAY(DATE(CalendarYear,5,1),(WeekStart="Monday")+1)+8</f>
        <v>46146</v>
      </c>
      <c r="C6" s="173">
        <v>46147</v>
      </c>
      <c r="D6" s="165">
        <v>46148</v>
      </c>
      <c r="E6" s="164">
        <v>46149</v>
      </c>
      <c r="F6" s="173">
        <v>46150</v>
      </c>
      <c r="G6" s="130">
        <v>46151</v>
      </c>
      <c r="H6" s="126">
        <v>46152</v>
      </c>
    </row>
    <row r="7" spans="2:9" s="163" customFormat="1" ht="31.5" x14ac:dyDescent="0.25">
      <c r="B7" s="359"/>
      <c r="C7" s="362" t="s">
        <v>92</v>
      </c>
      <c r="D7" s="364"/>
      <c r="E7" s="359"/>
      <c r="F7" s="174" t="s">
        <v>53</v>
      </c>
      <c r="G7" s="351"/>
      <c r="H7" s="353"/>
    </row>
    <row r="8" spans="2:9" s="163" customFormat="1" ht="24" x14ac:dyDescent="0.25">
      <c r="B8" s="359"/>
      <c r="C8" s="362"/>
      <c r="D8" s="364"/>
      <c r="E8" s="359"/>
      <c r="F8" s="235" t="s">
        <v>82</v>
      </c>
      <c r="G8" s="351"/>
      <c r="H8" s="353"/>
    </row>
    <row r="9" spans="2:9" s="163" customFormat="1" ht="24.75" thickBot="1" x14ac:dyDescent="0.3">
      <c r="B9" s="359"/>
      <c r="C9" s="363"/>
      <c r="D9" s="364"/>
      <c r="E9" s="359"/>
      <c r="F9" s="236" t="s">
        <v>83</v>
      </c>
      <c r="G9" s="352"/>
      <c r="H9" s="354"/>
    </row>
    <row r="10" spans="2:9" s="4" customFormat="1" ht="24" customHeight="1" x14ac:dyDescent="0.25">
      <c r="B10" s="167">
        <f t="array" ref="B10:H10">DaysAndWeeks+DATE(CalendarYear,5,1)-WEEKDAY(DATE(CalendarYear,5,1),(WeekStart="Monday")+1)+15</f>
        <v>46153</v>
      </c>
      <c r="C10" s="168">
        <v>46154</v>
      </c>
      <c r="D10" s="169">
        <v>46155</v>
      </c>
      <c r="E10" s="170">
        <v>46156</v>
      </c>
      <c r="F10" s="155">
        <v>46157</v>
      </c>
      <c r="G10" s="133">
        <v>46158</v>
      </c>
      <c r="H10" s="128">
        <v>46159</v>
      </c>
    </row>
    <row r="11" spans="2:9" s="2" customFormat="1" ht="15.75" x14ac:dyDescent="0.25">
      <c r="B11" s="344" t="s">
        <v>46</v>
      </c>
      <c r="C11" s="345"/>
      <c r="D11" s="345"/>
      <c r="E11" s="345"/>
      <c r="F11" s="346"/>
      <c r="G11" s="355"/>
      <c r="H11" s="357"/>
    </row>
    <row r="12" spans="2:9" s="2" customFormat="1" ht="12.75" x14ac:dyDescent="0.25">
      <c r="B12" s="365" t="s">
        <v>82</v>
      </c>
      <c r="C12" s="366"/>
      <c r="D12" s="366"/>
      <c r="E12" s="366"/>
      <c r="F12" s="367"/>
      <c r="G12" s="355"/>
      <c r="H12" s="357"/>
    </row>
    <row r="13" spans="2:9" s="2" customFormat="1" ht="13.5" thickBot="1" x14ac:dyDescent="0.3">
      <c r="B13" s="335" t="s">
        <v>83</v>
      </c>
      <c r="C13" s="336"/>
      <c r="D13" s="336"/>
      <c r="E13" s="336"/>
      <c r="F13" s="337"/>
      <c r="G13" s="356"/>
      <c r="H13" s="358"/>
    </row>
    <row r="14" spans="2:9" s="4" customFormat="1" ht="24" customHeight="1" x14ac:dyDescent="0.25">
      <c r="B14" s="145">
        <f t="array" ref="B14:H14">DaysAndWeeks+DATE(CalendarYear,5,1)-WEEKDAY(DATE(CalendarYear,5,1),(WeekStart="Monday")+1)+22</f>
        <v>46160</v>
      </c>
      <c r="C14" s="146">
        <v>46161</v>
      </c>
      <c r="D14" s="146">
        <v>46162</v>
      </c>
      <c r="E14" s="146">
        <v>46163</v>
      </c>
      <c r="F14" s="147">
        <v>46164</v>
      </c>
      <c r="G14" s="130">
        <v>46165</v>
      </c>
      <c r="H14" s="126">
        <v>46166</v>
      </c>
    </row>
    <row r="15" spans="2:9" s="2" customFormat="1" ht="15.6" customHeight="1" x14ac:dyDescent="0.25">
      <c r="B15" s="344" t="s">
        <v>46</v>
      </c>
      <c r="C15" s="345"/>
      <c r="D15" s="345"/>
      <c r="E15" s="345"/>
      <c r="F15" s="346"/>
      <c r="G15" s="360"/>
      <c r="H15" s="331"/>
    </row>
    <row r="16" spans="2:9" s="2" customFormat="1" ht="14.45" customHeight="1" x14ac:dyDescent="0.25">
      <c r="B16" s="365" t="s">
        <v>82</v>
      </c>
      <c r="C16" s="366"/>
      <c r="D16" s="366"/>
      <c r="E16" s="366"/>
      <c r="F16" s="367"/>
      <c r="G16" s="360"/>
      <c r="H16" s="331"/>
    </row>
    <row r="17" spans="2:8" s="2" customFormat="1" ht="15.75" customHeight="1" thickBot="1" x14ac:dyDescent="0.3">
      <c r="B17" s="335" t="s">
        <v>83</v>
      </c>
      <c r="C17" s="336"/>
      <c r="D17" s="336"/>
      <c r="E17" s="336"/>
      <c r="F17" s="337"/>
      <c r="G17" s="361"/>
      <c r="H17" s="332"/>
    </row>
    <row r="18" spans="2:8" s="4" customFormat="1" ht="24" customHeight="1" x14ac:dyDescent="0.25">
      <c r="B18" s="52">
        <f t="array" ref="B18:H18">DaysAndWeeks+DATE(CalendarYear,5,1)-WEEKDAY(DATE(CalendarYear,5,1),(WeekStart="Monday")+1)+29</f>
        <v>46167</v>
      </c>
      <c r="C18" s="52">
        <v>46168</v>
      </c>
      <c r="D18" s="52">
        <v>46169</v>
      </c>
      <c r="E18" s="52">
        <v>46170</v>
      </c>
      <c r="F18" s="52">
        <v>46171</v>
      </c>
      <c r="G18" s="128">
        <v>46172</v>
      </c>
      <c r="H18" s="128">
        <v>46173</v>
      </c>
    </row>
    <row r="19" spans="2:8" s="2" customFormat="1" ht="56.1" customHeight="1" thickBot="1" x14ac:dyDescent="0.3">
      <c r="B19" s="347" t="s">
        <v>44</v>
      </c>
      <c r="C19" s="348"/>
      <c r="D19" s="349"/>
      <c r="E19" s="349"/>
      <c r="F19" s="350"/>
      <c r="G19" s="129"/>
      <c r="H19" s="129"/>
    </row>
    <row r="20" spans="2:8" s="4" customFormat="1" ht="24" customHeight="1" x14ac:dyDescent="0.25">
      <c r="B20" s="30">
        <f t="array" ref="B20:C20">DaysAndWeeks+DATE(CalendarYear,5,1)-WEEKDAY(DATE(CalendarYear,5,1),(WeekStart="Monday")+1)+36</f>
        <v>46174</v>
      </c>
      <c r="C20" s="53">
        <v>46175</v>
      </c>
      <c r="D20" s="303" t="s">
        <v>32</v>
      </c>
      <c r="E20" s="305"/>
      <c r="F20" s="305"/>
      <c r="G20" s="305"/>
      <c r="H20" s="306"/>
    </row>
    <row r="21" spans="2:8" s="4" customFormat="1" ht="81.75" customHeight="1" x14ac:dyDescent="0.25">
      <c r="B21" s="68"/>
      <c r="C21" s="148"/>
      <c r="D21" s="338" t="s">
        <v>99</v>
      </c>
      <c r="E21" s="339"/>
      <c r="F21" s="339"/>
      <c r="G21" s="339"/>
      <c r="H21" s="340"/>
    </row>
    <row r="22" spans="2:8" s="2" customFormat="1" ht="39" customHeight="1" thickBot="1" x14ac:dyDescent="0.3">
      <c r="B22" s="29"/>
      <c r="C22" s="149"/>
      <c r="D22" s="341" t="s">
        <v>12</v>
      </c>
      <c r="E22" s="342"/>
      <c r="F22" s="342"/>
      <c r="G22" s="342"/>
      <c r="H22" s="343"/>
    </row>
  </sheetData>
  <mergeCells count="22">
    <mergeCell ref="H15:H17"/>
    <mergeCell ref="C7:C9"/>
    <mergeCell ref="D7:D9"/>
    <mergeCell ref="E7:E9"/>
    <mergeCell ref="B12:F12"/>
    <mergeCell ref="B16:F16"/>
    <mergeCell ref="D21:H21"/>
    <mergeCell ref="B2:D2"/>
    <mergeCell ref="D20:H20"/>
    <mergeCell ref="D22:H22"/>
    <mergeCell ref="E2:H2"/>
    <mergeCell ref="B11:F11"/>
    <mergeCell ref="B15:F15"/>
    <mergeCell ref="B19:F19"/>
    <mergeCell ref="B13:F13"/>
    <mergeCell ref="B17:F17"/>
    <mergeCell ref="G7:G9"/>
    <mergeCell ref="H7:H9"/>
    <mergeCell ref="G11:G13"/>
    <mergeCell ref="H11:H13"/>
    <mergeCell ref="B7:B9"/>
    <mergeCell ref="G15:G17"/>
  </mergeCells>
  <conditionalFormatting sqref="B4:G4">
    <cfRule type="expression" dxfId="7" priority="1">
      <formula>DAY(B4)&gt;8</formula>
    </cfRule>
  </conditionalFormatting>
  <conditionalFormatting sqref="B18:H18 B20:C21">
    <cfRule type="expression" dxfId="6" priority="2">
      <formula>AND(DAY(B18)&gt;=1,DAY(B18)&lt;=15)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400-000007000000}"/>
    <dataValidation allowBlank="1" showInputMessage="1" prompt="Enter monthly Notes in cell below" sqref="D20:D21 E20:H20" xr:uid="{47CB1F3F-03CF-4125-BD5D-872F43D73D91}"/>
    <dataValidation allowBlank="1" showInputMessage="1" prompt="Enter monthly Notes in this cell" sqref="D22:H22" xr:uid="{A88F6539-9BBD-4624-A6E5-A2556AA16C33}"/>
    <dataValidation allowBlank="1" showInputMessage="1" showErrorMessage="1" prompt="This row &amp; rows 7, 9, 11, 13, &amp; 15 are cells for entering daily notes related to the calendar day in the cell above." sqref="B5" xr:uid="{00000000-0002-0000-04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400-000003000000}"/>
    <dataValidation allowBlank="1" showInputMessage="1" showErrorMessage="1" prompt="May month calendar" sqref="A1" xr:uid="{00000000-0002-0000-04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400-000001000000}"/>
    <dataValidation allowBlank="1" showInputMessage="1" showErrorMessage="1" prompt="Automatically determined weekday" sqref="C3:H3" xr:uid="{00000000-0002-0000-0400-000000000000}"/>
  </dataValidations>
  <hyperlinks>
    <hyperlink ref="B12:F12" r:id="rId1" display="Click here for PDF timetable" xr:uid="{8043A2F0-D7C6-43D0-89DC-EC042947A674}"/>
    <hyperlink ref="B13:F13" r:id="rId2" display="Click here for Excel timetable" xr:uid="{3977AA0D-0445-4991-AE26-A378B11CA7B4}"/>
    <hyperlink ref="B16:F16" r:id="rId3" display="Click here for PDF timetable" xr:uid="{E730201C-5F5D-4137-967A-9DA1056A4B19}"/>
    <hyperlink ref="B17:F17" r:id="rId4" display="Click here for Excel timetable" xr:uid="{418452A4-8B8A-4FC7-B9B3-A01EDC0EBC16}"/>
    <hyperlink ref="F8" r:id="rId5" xr:uid="{49A01741-5B2D-4EEC-9447-BE6CCFA24D2D}"/>
    <hyperlink ref="F9" r:id="rId6" xr:uid="{7CDAB264-4A39-4098-A4BC-048D2129D466}"/>
  </hyperlinks>
  <printOptions horizontalCentered="1"/>
  <pageMargins left="0.25" right="0.25" top="0.5" bottom="0.5" header="0.3" footer="0.3"/>
  <pageSetup scale="81" orientation="landscape" r:id="rId7"/>
  <headerFooter differentFirst="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54188-8F3F-4D8C-9D1A-BC61C2ADE540}">
  <sheetPr>
    <tabColor theme="7" tint="0.59999389629810485"/>
    <pageSetUpPr fitToPage="1"/>
  </sheetPr>
  <dimension ref="B1:I31"/>
  <sheetViews>
    <sheetView showGridLines="0" zoomScaleNormal="100" workbookViewId="0">
      <selection activeCell="O4" sqref="O4"/>
    </sheetView>
  </sheetViews>
  <sheetFormatPr defaultColWidth="10" defaultRowHeight="15" x14ac:dyDescent="0.25"/>
  <cols>
    <col min="1" max="1" width="1.85546875" style="1" customWidth="1"/>
    <col min="2" max="8" width="19" style="1" customWidth="1"/>
    <col min="9" max="9" width="11.28515625" style="1" customWidth="1"/>
    <col min="10" max="10" width="9.85546875" style="1" customWidth="1"/>
    <col min="11" max="16384" width="10" style="1"/>
  </cols>
  <sheetData>
    <row r="1" spans="2:9" ht="9" customHeight="1" x14ac:dyDescent="0.25">
      <c r="I1" s="1" t="s">
        <v>37</v>
      </c>
    </row>
    <row r="2" spans="2:9" ht="96" customHeight="1" x14ac:dyDescent="0.25">
      <c r="B2" s="248" t="str">
        <f>"June "&amp;CalendarYear</f>
        <v>June 2026</v>
      </c>
      <c r="C2" s="248"/>
      <c r="D2" s="248"/>
      <c r="E2" s="255" t="s">
        <v>42</v>
      </c>
      <c r="F2" s="255"/>
      <c r="G2" s="255"/>
      <c r="H2" s="255"/>
    </row>
    <row r="3" spans="2:9" s="9" customFormat="1" ht="24" customHeight="1" thickBot="1" x14ac:dyDescent="0.3">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74">
        <f t="array" ref="B4:H4">DaysAndWeeks+DATE(CalendarYear,6,1)-WEEKDAY(DATE(CalendarYear,6,1),(WeekStart="Monday")+1)+1</f>
        <v>46174</v>
      </c>
      <c r="C4" s="75">
        <v>46175</v>
      </c>
      <c r="D4" s="75">
        <v>46176</v>
      </c>
      <c r="E4" s="75">
        <v>46177</v>
      </c>
      <c r="F4" s="76">
        <v>46178</v>
      </c>
      <c r="G4" s="95">
        <v>46179</v>
      </c>
      <c r="H4" s="96">
        <v>46180</v>
      </c>
    </row>
    <row r="5" spans="2:9" s="2" customFormat="1" ht="15.75" x14ac:dyDescent="0.25">
      <c r="B5" s="394" t="s">
        <v>46</v>
      </c>
      <c r="C5" s="398"/>
      <c r="D5" s="398"/>
      <c r="E5" s="398"/>
      <c r="F5" s="395"/>
      <c r="G5" s="370"/>
      <c r="H5" s="368"/>
    </row>
    <row r="6" spans="2:9" s="2" customFormat="1" ht="12.75" x14ac:dyDescent="0.25">
      <c r="B6" s="375" t="s">
        <v>80</v>
      </c>
      <c r="C6" s="376"/>
      <c r="D6" s="376"/>
      <c r="E6" s="376"/>
      <c r="F6" s="377"/>
      <c r="G6" s="370"/>
      <c r="H6" s="368"/>
    </row>
    <row r="7" spans="2:9" s="2" customFormat="1" ht="14.45" customHeight="1" thickBot="1" x14ac:dyDescent="0.3">
      <c r="B7" s="405" t="s">
        <v>81</v>
      </c>
      <c r="C7" s="406"/>
      <c r="D7" s="406"/>
      <c r="E7" s="406"/>
      <c r="F7" s="407"/>
      <c r="G7" s="370"/>
      <c r="H7" s="368"/>
    </row>
    <row r="8" spans="2:9" s="2" customFormat="1" ht="15.75" x14ac:dyDescent="0.25">
      <c r="B8" s="244"/>
      <c r="C8" s="398" t="s">
        <v>55</v>
      </c>
      <c r="D8" s="398"/>
      <c r="E8" s="398"/>
      <c r="F8" s="395"/>
      <c r="G8" s="370"/>
      <c r="H8" s="368"/>
    </row>
    <row r="9" spans="2:9" s="2" customFormat="1" ht="15.75" thickBot="1" x14ac:dyDescent="0.3">
      <c r="B9" s="245"/>
      <c r="C9" s="403" t="s">
        <v>77</v>
      </c>
      <c r="D9" s="403"/>
      <c r="E9" s="403"/>
      <c r="F9" s="404"/>
      <c r="G9" s="370"/>
      <c r="H9" s="368"/>
    </row>
    <row r="10" spans="2:9" s="2" customFormat="1" ht="31.5" customHeight="1" thickBot="1" x14ac:dyDescent="0.3">
      <c r="B10" s="243"/>
      <c r="C10" s="71"/>
      <c r="D10" s="67" t="s">
        <v>124</v>
      </c>
      <c r="E10" s="242"/>
      <c r="F10" s="69" t="s">
        <v>123</v>
      </c>
      <c r="G10" s="371"/>
      <c r="H10" s="369"/>
    </row>
    <row r="11" spans="2:9" s="4" customFormat="1" ht="24" customHeight="1" x14ac:dyDescent="0.25">
      <c r="B11" s="77">
        <f t="array" ref="B11:H11">DaysAndWeeks+DATE(CalendarYear,6,1)-WEEKDAY(DATE(CalendarYear,6,1),(WeekStart="Monday")+1)+8</f>
        <v>46181</v>
      </c>
      <c r="C11" s="78">
        <v>46182</v>
      </c>
      <c r="D11" s="78">
        <v>46183</v>
      </c>
      <c r="E11" s="78">
        <v>46184</v>
      </c>
      <c r="F11" s="79">
        <v>46185</v>
      </c>
      <c r="G11" s="97">
        <v>46186</v>
      </c>
      <c r="H11" s="98">
        <v>46187</v>
      </c>
    </row>
    <row r="12" spans="2:9" s="2" customFormat="1" ht="15.75" x14ac:dyDescent="0.25">
      <c r="B12" s="394" t="s">
        <v>46</v>
      </c>
      <c r="C12" s="398"/>
      <c r="D12" s="398"/>
      <c r="E12" s="398"/>
      <c r="F12" s="395"/>
      <c r="G12" s="408"/>
      <c r="H12" s="410"/>
    </row>
    <row r="13" spans="2:9" s="2" customFormat="1" ht="12.75" x14ac:dyDescent="0.25">
      <c r="B13" s="375" t="s">
        <v>80</v>
      </c>
      <c r="C13" s="376"/>
      <c r="D13" s="376"/>
      <c r="E13" s="376"/>
      <c r="F13" s="377"/>
      <c r="G13" s="408"/>
      <c r="H13" s="410"/>
    </row>
    <row r="14" spans="2:9" s="2" customFormat="1" ht="14.45" customHeight="1" thickBot="1" x14ac:dyDescent="0.3">
      <c r="B14" s="405" t="s">
        <v>81</v>
      </c>
      <c r="C14" s="406"/>
      <c r="D14" s="406"/>
      <c r="E14" s="406"/>
      <c r="F14" s="407"/>
      <c r="G14" s="408"/>
      <c r="H14" s="410"/>
    </row>
    <row r="15" spans="2:9" s="2" customFormat="1" ht="15.75" x14ac:dyDescent="0.25">
      <c r="B15" s="70"/>
      <c r="C15" s="72"/>
      <c r="D15" s="391" t="s">
        <v>54</v>
      </c>
      <c r="E15" s="392"/>
      <c r="F15" s="393"/>
      <c r="G15" s="408"/>
      <c r="H15" s="410"/>
    </row>
    <row r="16" spans="2:9" s="2" customFormat="1" ht="15" customHeight="1" thickBot="1" x14ac:dyDescent="0.3">
      <c r="B16" s="70"/>
      <c r="C16" s="72"/>
      <c r="D16" s="372" t="s">
        <v>77</v>
      </c>
      <c r="E16" s="373"/>
      <c r="F16" s="374"/>
      <c r="G16" s="409"/>
      <c r="H16" s="411"/>
    </row>
    <row r="17" spans="2:8" s="4" customFormat="1" ht="24" customHeight="1" thickBot="1" x14ac:dyDescent="0.3">
      <c r="B17" s="80">
        <f t="array" ref="B17:H17">DaysAndWeeks+DATE(CalendarYear,6,1)-WEEKDAY(DATE(CalendarYear,6,1),(WeekStart="Monday")+1)+15</f>
        <v>46188</v>
      </c>
      <c r="C17" s="81">
        <v>46189</v>
      </c>
      <c r="D17" s="82">
        <v>46190</v>
      </c>
      <c r="E17" s="83">
        <v>46191</v>
      </c>
      <c r="F17" s="84">
        <v>46192</v>
      </c>
      <c r="G17" s="99">
        <v>46193</v>
      </c>
      <c r="H17" s="99">
        <v>46194</v>
      </c>
    </row>
    <row r="18" spans="2:8" s="2" customFormat="1" ht="15.75" x14ac:dyDescent="0.25">
      <c r="B18" s="394" t="s">
        <v>46</v>
      </c>
      <c r="C18" s="398"/>
      <c r="D18" s="395"/>
      <c r="E18" s="391" t="s">
        <v>52</v>
      </c>
      <c r="F18" s="393"/>
      <c r="G18" s="370"/>
      <c r="H18" s="368"/>
    </row>
    <row r="19" spans="2:8" s="2" customFormat="1" ht="12.75" x14ac:dyDescent="0.25">
      <c r="B19" s="375" t="s">
        <v>80</v>
      </c>
      <c r="C19" s="376"/>
      <c r="D19" s="377"/>
      <c r="E19" s="394"/>
      <c r="F19" s="395"/>
      <c r="G19" s="370"/>
      <c r="H19" s="368"/>
    </row>
    <row r="20" spans="2:8" s="2" customFormat="1" ht="13.5" thickBot="1" x14ac:dyDescent="0.3">
      <c r="B20" s="375" t="s">
        <v>81</v>
      </c>
      <c r="C20" s="376"/>
      <c r="D20" s="377"/>
      <c r="E20" s="394"/>
      <c r="F20" s="395"/>
      <c r="G20" s="370"/>
      <c r="H20" s="368"/>
    </row>
    <row r="21" spans="2:8" s="2" customFormat="1" ht="15.75" x14ac:dyDescent="0.25">
      <c r="B21" s="391" t="s">
        <v>55</v>
      </c>
      <c r="C21" s="392"/>
      <c r="D21" s="393"/>
      <c r="E21" s="394"/>
      <c r="F21" s="395"/>
      <c r="G21" s="370"/>
      <c r="H21" s="368"/>
    </row>
    <row r="22" spans="2:8" s="2" customFormat="1" ht="13.5" thickBot="1" x14ac:dyDescent="0.3">
      <c r="B22" s="372" t="s">
        <v>77</v>
      </c>
      <c r="C22" s="373"/>
      <c r="D22" s="374"/>
      <c r="E22" s="396"/>
      <c r="F22" s="397"/>
      <c r="G22" s="371"/>
      <c r="H22" s="369"/>
    </row>
    <row r="23" spans="2:8" s="4" customFormat="1" ht="24" customHeight="1" x14ac:dyDescent="0.25">
      <c r="B23" s="77">
        <f t="array" ref="B23:H23">DaysAndWeeks+DATE(CalendarYear,6,1)-WEEKDAY(DATE(CalendarYear,6,1),(WeekStart="Monday")+1)+22</f>
        <v>46195</v>
      </c>
      <c r="C23" s="85">
        <v>46196</v>
      </c>
      <c r="D23" s="86">
        <v>46197</v>
      </c>
      <c r="E23" s="161">
        <v>46198</v>
      </c>
      <c r="F23" s="86">
        <v>46199</v>
      </c>
      <c r="G23" s="162">
        <v>46200</v>
      </c>
      <c r="H23" s="100">
        <v>46201</v>
      </c>
    </row>
    <row r="24" spans="2:8" s="2" customFormat="1" ht="56.1" customHeight="1" thickBot="1" x14ac:dyDescent="0.3">
      <c r="B24" s="73"/>
      <c r="C24" s="50"/>
      <c r="D24" s="87" t="s">
        <v>75</v>
      </c>
      <c r="E24" s="399"/>
      <c r="F24" s="401" t="s">
        <v>78</v>
      </c>
      <c r="G24" s="378"/>
      <c r="H24" s="389"/>
    </row>
    <row r="25" spans="2:8" s="4" customFormat="1" ht="15.75" x14ac:dyDescent="0.25">
      <c r="B25" s="394" t="s">
        <v>55</v>
      </c>
      <c r="C25" s="398"/>
      <c r="D25" s="395"/>
      <c r="E25" s="399"/>
      <c r="F25" s="401"/>
      <c r="G25" s="378"/>
      <c r="H25" s="389"/>
    </row>
    <row r="26" spans="2:8" s="4" customFormat="1" ht="16.149999999999999" customHeight="1" thickBot="1" x14ac:dyDescent="0.3">
      <c r="B26" s="372" t="s">
        <v>77</v>
      </c>
      <c r="C26" s="373"/>
      <c r="D26" s="374"/>
      <c r="E26" s="400"/>
      <c r="F26" s="402"/>
      <c r="G26" s="379"/>
      <c r="H26" s="390"/>
    </row>
    <row r="27" spans="2:8" s="4" customFormat="1" ht="24" customHeight="1" x14ac:dyDescent="0.25">
      <c r="B27" s="160">
        <f t="array" ref="B27:H27">DaysAndWeeks+DATE(CalendarYear,6,1)-WEEKDAY(DATE(CalendarYear,6,1),(WeekStart="Monday")+1)+29</f>
        <v>46202</v>
      </c>
      <c r="C27" s="157">
        <v>46203</v>
      </c>
      <c r="D27" s="42">
        <v>46204</v>
      </c>
      <c r="E27" s="7">
        <v>46205</v>
      </c>
      <c r="F27" s="42">
        <v>46206</v>
      </c>
      <c r="G27" s="101">
        <v>46207</v>
      </c>
      <c r="H27" s="101">
        <v>46208</v>
      </c>
    </row>
    <row r="28" spans="2:8" s="2" customFormat="1" ht="56.1" customHeight="1" thickBot="1" x14ac:dyDescent="0.3">
      <c r="B28" s="159" t="s">
        <v>79</v>
      </c>
      <c r="C28" s="158"/>
      <c r="D28" s="66"/>
      <c r="E28" s="66"/>
      <c r="F28" s="66"/>
      <c r="G28" s="102"/>
      <c r="H28" s="102"/>
    </row>
    <row r="29" spans="2:8" s="4" customFormat="1" ht="24" customHeight="1" x14ac:dyDescent="0.25">
      <c r="B29" s="43">
        <f t="array" ref="B29:C29">DaysAndWeeks+DATE(CalendarYear,6,1)-WEEKDAY(DATE(CalendarYear,6,1),(WeekStart="Monday")+1)+36</f>
        <v>46209</v>
      </c>
      <c r="C29" s="92">
        <v>46210</v>
      </c>
      <c r="D29" s="383" t="s">
        <v>32</v>
      </c>
      <c r="E29" s="384"/>
      <c r="F29" s="384"/>
      <c r="G29" s="384"/>
      <c r="H29" s="385"/>
    </row>
    <row r="30" spans="2:8" s="4" customFormat="1" ht="81.75" customHeight="1" x14ac:dyDescent="0.25">
      <c r="B30" s="43"/>
      <c r="C30" s="44"/>
      <c r="D30" s="386" t="s">
        <v>100</v>
      </c>
      <c r="E30" s="387"/>
      <c r="F30" s="387"/>
      <c r="G30" s="387"/>
      <c r="H30" s="388"/>
    </row>
    <row r="31" spans="2:8" s="2" customFormat="1" ht="40.5" customHeight="1" thickBot="1" x14ac:dyDescent="0.3">
      <c r="B31" s="3"/>
      <c r="C31" s="50"/>
      <c r="D31" s="380" t="s">
        <v>12</v>
      </c>
      <c r="E31" s="381"/>
      <c r="F31" s="381"/>
      <c r="G31" s="381"/>
      <c r="H31" s="382"/>
    </row>
  </sheetData>
  <mergeCells count="33">
    <mergeCell ref="C9:F9"/>
    <mergeCell ref="B20:D20"/>
    <mergeCell ref="E2:H2"/>
    <mergeCell ref="B5:F5"/>
    <mergeCell ref="B12:F12"/>
    <mergeCell ref="B18:D18"/>
    <mergeCell ref="B7:F7"/>
    <mergeCell ref="B14:F14"/>
    <mergeCell ref="H5:H10"/>
    <mergeCell ref="G12:G16"/>
    <mergeCell ref="H12:H16"/>
    <mergeCell ref="B2:D2"/>
    <mergeCell ref="C8:F8"/>
    <mergeCell ref="D15:F15"/>
    <mergeCell ref="B6:F6"/>
    <mergeCell ref="G5:G10"/>
    <mergeCell ref="D31:H31"/>
    <mergeCell ref="D29:H29"/>
    <mergeCell ref="B19:D19"/>
    <mergeCell ref="D30:H30"/>
    <mergeCell ref="H24:H26"/>
    <mergeCell ref="B21:D21"/>
    <mergeCell ref="B22:D22"/>
    <mergeCell ref="E18:F22"/>
    <mergeCell ref="B25:D25"/>
    <mergeCell ref="B26:D26"/>
    <mergeCell ref="E24:E26"/>
    <mergeCell ref="F24:F26"/>
    <mergeCell ref="H18:H22"/>
    <mergeCell ref="G18:G22"/>
    <mergeCell ref="D16:F16"/>
    <mergeCell ref="B13:F13"/>
    <mergeCell ref="G24:G26"/>
  </mergeCells>
  <conditionalFormatting sqref="B4:G4">
    <cfRule type="expression" dxfId="5" priority="1">
      <formula>DAY(B4)&gt;8</formula>
    </cfRule>
  </conditionalFormatting>
  <conditionalFormatting sqref="B27:H27 B29:C30">
    <cfRule type="expression" dxfId="4" priority="2">
      <formula>AND(DAY(B27)&gt;=1,DAY(B27)&lt;=15)</formula>
    </cfRule>
  </conditionalFormatting>
  <dataValidations count="7">
    <dataValidation allowBlank="1" showInputMessage="1" showErrorMessage="1" prompt="This row &amp; rows 6, 8, 10, 12 &amp; 14 contain calendar days of the week. If this cell doesn’t contain the number 1, then it is a day from the previous month. Enter notes in cell D15." sqref="B4" xr:uid="{00000000-0002-0000-0500-000007000000}"/>
    <dataValidation allowBlank="1" showInputMessage="1" prompt="Enter monthly Notes in this cell" sqref="D31:H31" xr:uid="{2FEB3F66-FBFB-4484-823E-B53D6D926645}"/>
    <dataValidation allowBlank="1" showInputMessage="1" prompt="Enter monthly Notes in cell below" sqref="D29:H29 D30" xr:uid="{00000000-0002-0000-0500-000004000000}"/>
    <dataValidation allowBlank="1" showInputMessage="1" showErrorMessage="1" prompt="This row contains weekday names for this calendar. This cell contains the starting day of the week. To change week start day, select a new weekday in January worksheet cell L5." sqref="B3" xr:uid="{00000000-0002-0000-05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500-000002000000}"/>
    <dataValidation allowBlank="1" showInputMessage="1" showErrorMessage="1" prompt="June month calendar" sqref="A1" xr:uid="{00000000-0002-0000-0500-000001000000}"/>
    <dataValidation allowBlank="1" showInputMessage="1" showErrorMessage="1" prompt="Automatically determined weekday" sqref="C3:H3" xr:uid="{00000000-0002-0000-0500-000000000000}"/>
  </dataValidations>
  <hyperlinks>
    <hyperlink ref="B22:D22" r:id="rId1" location="1720615965854-6ce0b604-b5c3" display="Click here for timetable (available 2 weeks before) " xr:uid="{5D1E1D3B-CA13-4CD5-A041-F52CC912936E}"/>
    <hyperlink ref="B26:D26" r:id="rId2" location="1720615965854-6ce0b604-b5c3" display="Click here for timetable (available 2 weeks before) " xr:uid="{EFDEEAD2-3C64-4D05-BD4F-430191A09F11}"/>
    <hyperlink ref="D16:F16" r:id="rId3" location="1720615965854-6ce0b604-b5c3" display="Click here for timetable (available 2 weeks before) " xr:uid="{ECC5520E-8561-4758-8362-AF064622A25C}"/>
    <hyperlink ref="C9:F9" r:id="rId4" location="1720615965854-6ce0b604-b5c3" display="Click here for timetable (available 2 weeks before) " xr:uid="{FDA53535-2D93-4E7F-AF50-12EF82F0B55D}"/>
    <hyperlink ref="B6:F6" r:id="rId5" display="Click here for PDF timetable " xr:uid="{B2769E76-DF79-4817-9DF3-E60C67E14662}"/>
    <hyperlink ref="B13:F13" r:id="rId6" display="Click here for PDF timetable " xr:uid="{36D0DB43-32DD-4E6A-8DC9-AF0F7FD4E458}"/>
    <hyperlink ref="B19:D19" r:id="rId7" display="Click here for PDF timetable " xr:uid="{E571FAF8-6D3D-46EC-9D40-1836BCD2CEE7}"/>
    <hyperlink ref="B7:F7" r:id="rId8" display="Click here for Excel timetable " xr:uid="{02ADD000-BA7C-4449-956F-C5E9126AEF0D}"/>
    <hyperlink ref="B14:F14" r:id="rId9" display="Click here for Excel timetable " xr:uid="{D640E5D7-B4A9-415D-A3AE-943735541ABF}"/>
    <hyperlink ref="B20:D20" r:id="rId10" display="Click here for Excel timetable " xr:uid="{E930E1D8-6C30-4A8A-87FF-4B58F8238D88}"/>
  </hyperlinks>
  <printOptions horizontalCentered="1"/>
  <pageMargins left="0.25" right="0.25" top="0.5" bottom="0.5" header="0.3" footer="0.3"/>
  <pageSetup scale="70" orientation="landscape" r:id="rId11"/>
  <headerFooter differentFirst="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93965-1873-45A6-BE33-28963A72D46D}">
  <sheetPr>
    <tabColor theme="7" tint="0.59999389629810485"/>
    <pageSetUpPr fitToPage="1"/>
  </sheetPr>
  <dimension ref="B1:I15"/>
  <sheetViews>
    <sheetView showGridLines="0" topLeftCell="A10" zoomScaleNormal="100" workbookViewId="0">
      <selection activeCell="J14" sqref="J14"/>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37</v>
      </c>
    </row>
    <row r="2" spans="2:9" ht="96" customHeight="1" x14ac:dyDescent="0.25">
      <c r="B2" s="248" t="str">
        <f>"July "&amp;CalendarYear</f>
        <v>July 2026</v>
      </c>
      <c r="C2" s="248"/>
      <c r="D2" s="248"/>
      <c r="E2" s="255" t="s">
        <v>42</v>
      </c>
      <c r="F2" s="255"/>
      <c r="G2" s="255"/>
      <c r="H2" s="255"/>
    </row>
    <row r="3" spans="2:9" s="9" customFormat="1" ht="24" customHeight="1" x14ac:dyDescent="0.25">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8">
        <f t="array" ref="B4:H4">DaysAndWeeks+DATE(CalendarYear,7,1)-WEEKDAY(DATE(CalendarYear,7,1),(WeekStart="Monday")+1)+1</f>
        <v>46202</v>
      </c>
      <c r="C4" s="8">
        <v>46203</v>
      </c>
      <c r="D4" s="8">
        <v>46204</v>
      </c>
      <c r="E4" s="8">
        <v>46205</v>
      </c>
      <c r="F4" s="8">
        <v>46206</v>
      </c>
      <c r="G4" s="134">
        <v>46207</v>
      </c>
      <c r="H4" s="134">
        <v>46208</v>
      </c>
    </row>
    <row r="5" spans="2:9" s="2" customFormat="1" ht="56.1" customHeight="1" x14ac:dyDescent="0.25">
      <c r="B5" s="6"/>
      <c r="C5" s="6"/>
      <c r="D5" s="6"/>
      <c r="E5" s="6"/>
      <c r="F5" s="6"/>
      <c r="G5" s="135"/>
      <c r="H5" s="135"/>
    </row>
    <row r="6" spans="2:9" s="4" customFormat="1" ht="24" customHeight="1" x14ac:dyDescent="0.25">
      <c r="B6" s="5">
        <f t="array" ref="B6:H6">DaysAndWeeks+DATE(CalendarYear,7,1)-WEEKDAY(DATE(CalendarYear,7,1),(WeekStart="Monday")+1)+8</f>
        <v>46209</v>
      </c>
      <c r="C6" s="5">
        <v>46210</v>
      </c>
      <c r="D6" s="5">
        <v>46211</v>
      </c>
      <c r="E6" s="5">
        <v>46212</v>
      </c>
      <c r="F6" s="5">
        <v>46213</v>
      </c>
      <c r="G6" s="100">
        <v>46214</v>
      </c>
      <c r="H6" s="100">
        <v>46215</v>
      </c>
    </row>
    <row r="7" spans="2:9" s="2" customFormat="1" ht="56.1" customHeight="1" x14ac:dyDescent="0.25">
      <c r="B7" s="3"/>
      <c r="C7" s="3"/>
      <c r="D7" s="3"/>
      <c r="E7" s="3"/>
      <c r="F7" s="3"/>
      <c r="G7" s="136"/>
      <c r="H7" s="136"/>
    </row>
    <row r="8" spans="2:9" s="4" customFormat="1" ht="24" customHeight="1" x14ac:dyDescent="0.25">
      <c r="B8" s="7">
        <f t="array" ref="B8:H8">DaysAndWeeks+DATE(CalendarYear,7,1)-WEEKDAY(DATE(CalendarYear,7,1),(WeekStart="Monday")+1)+15</f>
        <v>46216</v>
      </c>
      <c r="C8" s="7">
        <v>46217</v>
      </c>
      <c r="D8" s="7">
        <v>46218</v>
      </c>
      <c r="E8" s="7">
        <v>46219</v>
      </c>
      <c r="F8" s="7">
        <v>46220</v>
      </c>
      <c r="G8" s="101">
        <v>46221</v>
      </c>
      <c r="H8" s="101">
        <v>46222</v>
      </c>
    </row>
    <row r="9" spans="2:9" s="2" customFormat="1" ht="56.1" customHeight="1" x14ac:dyDescent="0.25">
      <c r="B9" s="412" t="s">
        <v>47</v>
      </c>
      <c r="C9" s="413"/>
      <c r="D9" s="413"/>
      <c r="E9" s="413"/>
      <c r="F9" s="414"/>
      <c r="G9" s="135"/>
      <c r="H9" s="135"/>
    </row>
    <row r="10" spans="2:9" s="4" customFormat="1" ht="24" customHeight="1" x14ac:dyDescent="0.25">
      <c r="B10" s="5">
        <f t="array" ref="B10:H10">DaysAndWeeks+DATE(CalendarYear,7,1)-WEEKDAY(DATE(CalendarYear,7,1),(WeekStart="Monday")+1)+22</f>
        <v>46223</v>
      </c>
      <c r="C10" s="5">
        <v>46224</v>
      </c>
      <c r="D10" s="5">
        <v>46225</v>
      </c>
      <c r="E10" s="5">
        <v>46226</v>
      </c>
      <c r="F10" s="5">
        <v>46227</v>
      </c>
      <c r="G10" s="100">
        <v>46228</v>
      </c>
      <c r="H10" s="100">
        <v>46229</v>
      </c>
    </row>
    <row r="11" spans="2:9" s="2" customFormat="1" ht="56.1" customHeight="1" x14ac:dyDescent="0.25">
      <c r="B11" s="412" t="s">
        <v>47</v>
      </c>
      <c r="C11" s="413"/>
      <c r="D11" s="413"/>
      <c r="E11" s="413"/>
      <c r="F11" s="414"/>
      <c r="G11" s="136"/>
      <c r="H11" s="136"/>
    </row>
    <row r="12" spans="2:9" s="4" customFormat="1" ht="24" customHeight="1" x14ac:dyDescent="0.25">
      <c r="B12" s="7">
        <f t="array" ref="B12:H12">DaysAndWeeks+DATE(CalendarYear,7,1)-WEEKDAY(DATE(CalendarYear,7,1),(WeekStart="Monday")+1)+29</f>
        <v>46230</v>
      </c>
      <c r="C12" s="7">
        <v>46231</v>
      </c>
      <c r="D12" s="7">
        <v>46232</v>
      </c>
      <c r="E12" s="7">
        <v>46233</v>
      </c>
      <c r="F12" s="7">
        <v>46234</v>
      </c>
      <c r="G12" s="101">
        <v>46235</v>
      </c>
      <c r="H12" s="101">
        <v>46236</v>
      </c>
    </row>
    <row r="13" spans="2:9" s="2" customFormat="1" ht="56.1" customHeight="1" thickBot="1" x14ac:dyDescent="0.3">
      <c r="B13" s="412" t="s">
        <v>47</v>
      </c>
      <c r="C13" s="413"/>
      <c r="D13" s="413"/>
      <c r="E13" s="413"/>
      <c r="F13" s="414"/>
      <c r="G13" s="135"/>
      <c r="H13" s="135"/>
    </row>
    <row r="14" spans="2:9" s="4" customFormat="1" ht="24" customHeight="1" x14ac:dyDescent="0.25">
      <c r="B14" s="5">
        <f t="array" ref="B14:C14">DaysAndWeeks+DATE(CalendarYear,7,1)-WEEKDAY(DATE(CalendarYear,7,1),(WeekStart="Monday")+1)+36</f>
        <v>46237</v>
      </c>
      <c r="C14" s="5">
        <v>46238</v>
      </c>
      <c r="D14" s="383" t="s">
        <v>32</v>
      </c>
      <c r="E14" s="384"/>
      <c r="F14" s="384"/>
      <c r="G14" s="384"/>
      <c r="H14" s="385"/>
    </row>
    <row r="15" spans="2:9" s="2" customFormat="1" ht="56.1" customHeight="1" thickBot="1" x14ac:dyDescent="0.3">
      <c r="B15" s="3"/>
      <c r="C15" s="3"/>
      <c r="D15" s="252" t="s">
        <v>12</v>
      </c>
      <c r="E15" s="253"/>
      <c r="F15" s="253"/>
      <c r="G15" s="253"/>
      <c r="H15" s="254"/>
    </row>
  </sheetData>
  <mergeCells count="7">
    <mergeCell ref="B2:D2"/>
    <mergeCell ref="D14:H14"/>
    <mergeCell ref="D15:H15"/>
    <mergeCell ref="E2:H2"/>
    <mergeCell ref="B9:F9"/>
    <mergeCell ref="B11:F11"/>
    <mergeCell ref="B13:F13"/>
  </mergeCells>
  <conditionalFormatting sqref="B4:G4">
    <cfRule type="expression" dxfId="3" priority="1">
      <formula>DAY(B4)&gt;8</formula>
    </cfRule>
  </conditionalFormatting>
  <conditionalFormatting sqref="B12:H12 B14:C14">
    <cfRule type="expression" dxfId="2" priority="2">
      <formula>AND(DAY(B12)&gt;=1,DAY(B12)&lt;=15)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600-000007000000}"/>
    <dataValidation allowBlank="1" showInputMessage="1" prompt="Enter monthly Notes in cell below" sqref="D14:H14" xr:uid="{0815D4C6-8435-4329-99E6-566810293E6A}"/>
    <dataValidation allowBlank="1" showInputMessage="1" prompt="Enter monthly Notes in this cell" sqref="D15:H15" xr:uid="{2F678159-CBA3-4EDA-B7D2-FA0918243963}"/>
    <dataValidation allowBlank="1" showInputMessage="1" showErrorMessage="1" prompt="This row &amp; rows 7, 9, 11, 13, &amp; 15 are cells for entering daily notes related to the calendar day in the cell above." sqref="B5" xr:uid="{00000000-0002-0000-06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6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600-000002000000}"/>
    <dataValidation allowBlank="1" showInputMessage="1" showErrorMessage="1" prompt="July month calendar" sqref="A1" xr:uid="{00000000-0002-0000-0600-000001000000}"/>
    <dataValidation allowBlank="1" showInputMessage="1" showErrorMessage="1" prompt="Automatically determined weekday" sqref="C3:H3" xr:uid="{00000000-0002-0000-0600-000000000000}"/>
  </dataValidations>
  <printOptions horizontalCentered="1"/>
  <pageMargins left="0.25" right="0.25" top="0.5" bottom="0.5" header="0.3" footer="0.3"/>
  <pageSetup scale="91" orientation="landscape" r:id="rId1"/>
  <headerFooter differentFirst="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6951D-35F6-4770-9251-877FDBBC81C6}">
  <sheetPr>
    <tabColor theme="7" tint="0.59999389629810485"/>
    <pageSetUpPr fitToPage="1"/>
  </sheetPr>
  <dimension ref="B1:I15"/>
  <sheetViews>
    <sheetView showGridLines="0" topLeftCell="A2" workbookViewId="0">
      <selection activeCell="R5" sqref="R5"/>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37</v>
      </c>
    </row>
    <row r="2" spans="2:9" ht="96" customHeight="1" x14ac:dyDescent="0.25">
      <c r="B2" s="248" t="str">
        <f>"August "&amp;CalendarYear</f>
        <v>August 2026</v>
      </c>
      <c r="C2" s="248"/>
      <c r="D2" s="248"/>
      <c r="E2" s="255" t="s">
        <v>42</v>
      </c>
      <c r="F2" s="255"/>
      <c r="G2" s="255"/>
      <c r="H2" s="255"/>
    </row>
    <row r="3" spans="2:9" s="9" customFormat="1" ht="24" customHeight="1" x14ac:dyDescent="0.25">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8">
        <f t="array" ref="B4:H4">DaysAndWeeks+DATE(CalendarYear,8,1)-WEEKDAY(DATE(CalendarYear,8,1),(WeekStart="Monday")+1)+1</f>
        <v>46230</v>
      </c>
      <c r="C4" s="8">
        <v>46231</v>
      </c>
      <c r="D4" s="8">
        <v>46232</v>
      </c>
      <c r="E4" s="8">
        <v>46233</v>
      </c>
      <c r="F4" s="8">
        <v>46234</v>
      </c>
      <c r="G4" s="134">
        <v>46235</v>
      </c>
      <c r="H4" s="134">
        <v>46236</v>
      </c>
    </row>
    <row r="5" spans="2:9" s="2" customFormat="1" ht="55.5" customHeight="1" x14ac:dyDescent="0.25">
      <c r="B5" s="412" t="s">
        <v>47</v>
      </c>
      <c r="C5" s="413"/>
      <c r="D5" s="413"/>
      <c r="E5" s="413"/>
      <c r="F5" s="414"/>
      <c r="G5" s="135"/>
      <c r="H5" s="135"/>
    </row>
    <row r="6" spans="2:9" s="4" customFormat="1" ht="24" customHeight="1" x14ac:dyDescent="0.25">
      <c r="B6" s="5">
        <f t="array" ref="B6:H6">DaysAndWeeks+DATE(CalendarYear,8,1)-WEEKDAY(DATE(CalendarYear,8,1),(WeekStart="Monday")+1)+8</f>
        <v>46237</v>
      </c>
      <c r="C6" s="5">
        <v>46238</v>
      </c>
      <c r="D6" s="5">
        <v>46239</v>
      </c>
      <c r="E6" s="5">
        <v>46240</v>
      </c>
      <c r="F6" s="5">
        <v>46241</v>
      </c>
      <c r="G6" s="100">
        <v>46242</v>
      </c>
      <c r="H6" s="100">
        <v>46243</v>
      </c>
    </row>
    <row r="7" spans="2:9" s="2" customFormat="1" ht="56.1" customHeight="1" x14ac:dyDescent="0.25">
      <c r="B7" s="412" t="s">
        <v>47</v>
      </c>
      <c r="C7" s="413"/>
      <c r="D7" s="413"/>
      <c r="E7" s="413"/>
      <c r="F7" s="414"/>
      <c r="G7" s="136"/>
      <c r="H7" s="136"/>
    </row>
    <row r="8" spans="2:9" s="4" customFormat="1" ht="24" customHeight="1" x14ac:dyDescent="0.25">
      <c r="B8" s="7">
        <f t="array" ref="B8:H8">DaysAndWeeks+DATE(CalendarYear,8,1)-WEEKDAY(DATE(CalendarYear,8,1),(WeekStart="Monday")+1)+15</f>
        <v>46244</v>
      </c>
      <c r="C8" s="7">
        <v>46245</v>
      </c>
      <c r="D8" s="7">
        <v>46246</v>
      </c>
      <c r="E8" s="7">
        <v>46247</v>
      </c>
      <c r="F8" s="7">
        <v>46248</v>
      </c>
      <c r="G8" s="101">
        <v>46249</v>
      </c>
      <c r="H8" s="101">
        <v>46250</v>
      </c>
    </row>
    <row r="9" spans="2:9" s="2" customFormat="1" ht="56.1" customHeight="1" thickBot="1" x14ac:dyDescent="0.3">
      <c r="B9" s="415" t="s">
        <v>47</v>
      </c>
      <c r="C9" s="416"/>
      <c r="D9" s="416"/>
      <c r="E9" s="417"/>
      <c r="F9" s="418"/>
      <c r="G9" s="135"/>
      <c r="H9" s="135"/>
    </row>
    <row r="10" spans="2:9" s="4" customFormat="1" ht="24" customHeight="1" thickTop="1" x14ac:dyDescent="0.25">
      <c r="B10" s="43">
        <f t="array" ref="B10:H10">DaysAndWeeks+DATE(CalendarYear,8,1)-WEEKDAY(DATE(CalendarYear,8,1),(WeekStart="Monday")+1)+22</f>
        <v>46251</v>
      </c>
      <c r="C10" s="43">
        <v>46252</v>
      </c>
      <c r="D10" s="46">
        <v>46253</v>
      </c>
      <c r="E10" s="47">
        <v>46254</v>
      </c>
      <c r="F10" s="48">
        <v>46255</v>
      </c>
      <c r="G10" s="100">
        <v>46256</v>
      </c>
      <c r="H10" s="100">
        <v>46257</v>
      </c>
    </row>
    <row r="11" spans="2:9" s="2" customFormat="1" ht="56.1" customHeight="1" thickBot="1" x14ac:dyDescent="0.3">
      <c r="B11" s="419" t="s">
        <v>47</v>
      </c>
      <c r="C11" s="420"/>
      <c r="D11" s="420"/>
      <c r="E11" s="49" t="s">
        <v>40</v>
      </c>
      <c r="F11" s="41"/>
      <c r="G11" s="136"/>
      <c r="H11" s="136"/>
    </row>
    <row r="12" spans="2:9" s="4" customFormat="1" ht="24" customHeight="1" thickTop="1" x14ac:dyDescent="0.25">
      <c r="B12" s="7">
        <f t="array" ref="B12:H12">DaysAndWeeks+DATE(CalendarYear,8,1)-WEEKDAY(DATE(CalendarYear,8,1),(WeekStart="Monday")+1)+29</f>
        <v>46258</v>
      </c>
      <c r="C12" s="7">
        <v>46259</v>
      </c>
      <c r="D12" s="7">
        <v>46260</v>
      </c>
      <c r="E12" s="45">
        <v>46261</v>
      </c>
      <c r="F12" s="7">
        <v>46262</v>
      </c>
      <c r="G12" s="101">
        <v>46263</v>
      </c>
      <c r="H12" s="101">
        <v>46264</v>
      </c>
    </row>
    <row r="13" spans="2:9" s="2" customFormat="1" ht="56.1" customHeight="1" thickBot="1" x14ac:dyDescent="0.3">
      <c r="B13" s="6"/>
      <c r="C13" s="6"/>
      <c r="D13" s="6"/>
      <c r="E13" s="6"/>
      <c r="F13" s="6"/>
      <c r="G13" s="135"/>
      <c r="H13" s="135"/>
    </row>
    <row r="14" spans="2:9" s="4" customFormat="1" ht="24" customHeight="1" x14ac:dyDescent="0.25">
      <c r="B14" s="5">
        <f t="array" ref="B14:C14">DaysAndWeeks+DATE(CalendarYear,8,1)-WEEKDAY(DATE(CalendarYear,8,1),(WeekStart="Monday")+1)+36</f>
        <v>46265</v>
      </c>
      <c r="C14" s="5">
        <v>46266</v>
      </c>
      <c r="D14" s="383" t="s">
        <v>32</v>
      </c>
      <c r="E14" s="384"/>
      <c r="F14" s="384"/>
      <c r="G14" s="384"/>
      <c r="H14" s="385"/>
    </row>
    <row r="15" spans="2:9" s="2" customFormat="1" ht="56.1" customHeight="1" thickBot="1" x14ac:dyDescent="0.3">
      <c r="B15" s="3"/>
      <c r="C15" s="3"/>
      <c r="D15" s="252" t="s">
        <v>101</v>
      </c>
      <c r="E15" s="253"/>
      <c r="F15" s="253"/>
      <c r="G15" s="253"/>
      <c r="H15" s="254"/>
    </row>
  </sheetData>
  <mergeCells count="8">
    <mergeCell ref="B2:D2"/>
    <mergeCell ref="D14:H14"/>
    <mergeCell ref="D15:H15"/>
    <mergeCell ref="E2:H2"/>
    <mergeCell ref="B5:F5"/>
    <mergeCell ref="B7:F7"/>
    <mergeCell ref="B9:F9"/>
    <mergeCell ref="B11:D11"/>
  </mergeCells>
  <conditionalFormatting sqref="B4:G4">
    <cfRule type="expression" dxfId="1" priority="1">
      <formula>DAY(B4)&gt;8</formula>
    </cfRule>
  </conditionalFormatting>
  <conditionalFormatting sqref="B12:H12 B14:C14">
    <cfRule type="expression" dxfId="0" priority="2">
      <formula>AND(DAY(B12)&gt;=1,DAY(B12)&lt;=15)</formula>
    </cfRule>
  </conditionalFormatting>
  <dataValidations count="7">
    <dataValidation allowBlank="1" showInputMessage="1" showErrorMessage="1" prompt="This row &amp; rows 6, 8, 10, 12 &amp; 14 contain calendar days of the week. If this cell doesn’t contain the number 1, then it is a day from the previous month. Enter notes in cell D15." sqref="B4" xr:uid="{00000000-0002-0000-0700-000007000000}"/>
    <dataValidation allowBlank="1" showInputMessage="1" prompt="Enter monthly Notes in this cell" sqref="D15:H15" xr:uid="{729B092A-8D6C-483F-9F75-414AD8397080}"/>
    <dataValidation allowBlank="1" showInputMessage="1" prompt="Enter monthly Notes in cell below" sqref="D14:H14" xr:uid="{2F359732-958C-4FED-97F3-01D92C5611E7}"/>
    <dataValidation allowBlank="1" showInputMessage="1" showErrorMessage="1" prompt="This row contains weekday names for this calendar. This cell contains the starting day of the week. To change week start day, select a new weekday in January worksheet cell L5." sqref="B3" xr:uid="{00000000-0002-0000-0700-000003000000}"/>
    <dataValidation allowBlank="1" showInputMessage="1" showErrorMessage="1" prompt="August month calendar" sqref="A1" xr:uid="{00000000-0002-0000-07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700-000001000000}"/>
    <dataValidation allowBlank="1" showInputMessage="1" showErrorMessage="1" prompt="Automatically determined weekday" sqref="C3:H3" xr:uid="{00000000-0002-0000-0700-000000000000}"/>
  </dataValidations>
  <printOptions horizontalCentered="1"/>
  <pageMargins left="0.25" right="0.25" top="0.5" bottom="0.5" header="0.3" footer="0.3"/>
  <pageSetup scale="91" orientation="landscape" r:id="rId1"/>
  <headerFooter differentFirst="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40083-25E7-475B-AF1A-08AF66517387}">
  <dimension ref="A1:B9"/>
  <sheetViews>
    <sheetView workbookViewId="0">
      <selection activeCell="M26" sqref="M26"/>
    </sheetView>
  </sheetViews>
  <sheetFormatPr defaultRowHeight="15" x14ac:dyDescent="0.25"/>
  <cols>
    <col min="1" max="2" width="17.85546875" customWidth="1"/>
  </cols>
  <sheetData>
    <row r="1" spans="1:2" ht="15.75" x14ac:dyDescent="0.25">
      <c r="A1" s="423" t="s">
        <v>38</v>
      </c>
      <c r="B1" s="424"/>
    </row>
    <row r="2" spans="1:2" ht="15.75" x14ac:dyDescent="0.25">
      <c r="A2" s="421" t="s">
        <v>36</v>
      </c>
      <c r="B2" s="422"/>
    </row>
    <row r="3" spans="1:2" x14ac:dyDescent="0.25">
      <c r="A3" s="37" t="s">
        <v>35</v>
      </c>
      <c r="B3" s="38" t="s">
        <v>34</v>
      </c>
    </row>
    <row r="4" spans="1:2" ht="15.75" thickBot="1" x14ac:dyDescent="0.3">
      <c r="A4" s="39">
        <v>2025</v>
      </c>
      <c r="B4" s="40" t="s">
        <v>33</v>
      </c>
    </row>
    <row r="5" spans="1:2" ht="15.75" thickBot="1" x14ac:dyDescent="0.3"/>
    <row r="6" spans="1:2" ht="15.75" x14ac:dyDescent="0.25">
      <c r="A6" s="423" t="s">
        <v>39</v>
      </c>
      <c r="B6" s="424"/>
    </row>
    <row r="7" spans="1:2" ht="15.75" x14ac:dyDescent="0.25">
      <c r="A7" s="421" t="s">
        <v>36</v>
      </c>
      <c r="B7" s="422"/>
    </row>
    <row r="8" spans="1:2" x14ac:dyDescent="0.25">
      <c r="A8" s="37" t="s">
        <v>35</v>
      </c>
      <c r="B8" s="38" t="s">
        <v>34</v>
      </c>
    </row>
    <row r="9" spans="1:2" ht="15.75" thickBot="1" x14ac:dyDescent="0.3">
      <c r="A9" s="39">
        <v>2026</v>
      </c>
      <c r="B9" s="40" t="s">
        <v>33</v>
      </c>
    </row>
  </sheetData>
  <mergeCells count="4">
    <mergeCell ref="A7:B7"/>
    <mergeCell ref="A6:B6"/>
    <mergeCell ref="A2:B2"/>
    <mergeCell ref="A1:B1"/>
  </mergeCells>
  <dataValidations count="5">
    <dataValidation type="list" errorStyle="warning" allowBlank="1" showInputMessage="1" showErrorMessage="1" error="Select a day from the list. Select CANCEL, then press ALT+DOWN ARROW to pick day from the drop-down list" prompt="Select week start day in this cell. Press ALT+DOWN ARROW to open drop-down list, press DOWN ARROW then ENTER to make selection" sqref="B9 B4" xr:uid="{00000000-0002-0000-0000-000000000000}">
      <formula1>"Sunday, Monday"</formula1>
    </dataValidation>
    <dataValidation allowBlank="1" showInputMessage="1" showErrorMessage="1" prompt="Enter year in cell below" sqref="A8 A3" xr:uid="{00000000-0002-0000-0000-000002000000}"/>
    <dataValidation allowBlank="1" showInputMessage="1" showErrorMessage="1" prompt="Select week start day in cell below" sqref="B8 B3" xr:uid="{00000000-0002-0000-0000-000003000000}"/>
    <dataValidation allowBlank="1" showInputMessage="1" showErrorMessage="1" prompt="Enter year in this cell" sqref="A9 A4" xr:uid="{00000000-0002-0000-0000-000004000000}"/>
    <dataValidation allowBlank="1" showInputMessage="1" showErrorMessage="1" prompt="Enter year and select calendar start day in cells below. These Calendar Settings cells will not print" sqref="A7 A2" xr:uid="{00000000-0002-0000-0000-00000C000000}"/>
  </dataValidations>
  <pageMargins left="0.7" right="0.7" top="0.75" bottom="0.75" header="0.3" footer="0.3"/>
  <pageSetup paperSize="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6870A-973A-4CBF-8695-CC7CE15C60AC}">
  <sheetPr>
    <tabColor theme="7" tint="0.59999389629810485"/>
    <pageSetUpPr fitToPage="1"/>
  </sheetPr>
  <dimension ref="B1:I15"/>
  <sheetViews>
    <sheetView showGridLines="0" workbookViewId="0">
      <selection activeCell="P9" sqref="P9"/>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37</v>
      </c>
    </row>
    <row r="2" spans="2:9" ht="96" customHeight="1" x14ac:dyDescent="0.25">
      <c r="B2" s="248" t="str">
        <f>"August "&amp;CalendarYear</f>
        <v>August 2025</v>
      </c>
      <c r="C2" s="248"/>
      <c r="D2" s="248"/>
      <c r="E2" s="255" t="s">
        <v>42</v>
      </c>
      <c r="F2" s="255"/>
      <c r="G2" s="255"/>
      <c r="H2" s="255"/>
    </row>
    <row r="3" spans="2:9" s="9" customFormat="1" ht="24" customHeight="1" x14ac:dyDescent="0.25">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8">
        <f t="array" ref="B4:H4">DaysAndWeeks+DATE(CalendarYear,8,1)-WEEKDAY(DATE(CalendarYear,8,1),(WeekStart="Monday")+1)+1</f>
        <v>45866</v>
      </c>
      <c r="C4" s="8">
        <v>45867</v>
      </c>
      <c r="D4" s="8">
        <v>45868</v>
      </c>
      <c r="E4" s="8">
        <v>45869</v>
      </c>
      <c r="F4" s="8">
        <v>45870</v>
      </c>
      <c r="G4" s="134">
        <v>45871</v>
      </c>
      <c r="H4" s="134">
        <v>45872</v>
      </c>
    </row>
    <row r="5" spans="2:9" s="2" customFormat="1" ht="56.1" customHeight="1" x14ac:dyDescent="0.25">
      <c r="B5" s="256" t="s">
        <v>59</v>
      </c>
      <c r="C5" s="257"/>
      <c r="D5" s="257"/>
      <c r="E5" s="257"/>
      <c r="F5" s="258"/>
      <c r="G5" s="135"/>
      <c r="H5" s="135"/>
    </row>
    <row r="6" spans="2:9" s="4" customFormat="1" ht="24" customHeight="1" x14ac:dyDescent="0.25">
      <c r="B6" s="5">
        <f t="array" ref="B6:H6">DaysAndWeeks+DATE(CalendarYear,8,1)-WEEKDAY(DATE(CalendarYear,8,1),(WeekStart="Monday")+1)+8</f>
        <v>45873</v>
      </c>
      <c r="C6" s="5">
        <v>45874</v>
      </c>
      <c r="D6" s="5">
        <v>45875</v>
      </c>
      <c r="E6" s="5">
        <v>45876</v>
      </c>
      <c r="F6" s="5">
        <v>45877</v>
      </c>
      <c r="G6" s="100">
        <v>45878</v>
      </c>
      <c r="H6" s="100">
        <v>45879</v>
      </c>
    </row>
    <row r="7" spans="2:9" s="2" customFormat="1" ht="56.1" customHeight="1" x14ac:dyDescent="0.25">
      <c r="B7" s="256" t="s">
        <v>59</v>
      </c>
      <c r="C7" s="257"/>
      <c r="D7" s="257"/>
      <c r="E7" s="257"/>
      <c r="F7" s="258"/>
      <c r="G7" s="136"/>
      <c r="H7" s="136"/>
    </row>
    <row r="8" spans="2:9" s="4" customFormat="1" ht="24" customHeight="1" x14ac:dyDescent="0.25">
      <c r="B8" s="7">
        <f t="array" ref="B8:H8">DaysAndWeeks+DATE(CalendarYear,8,1)-WEEKDAY(DATE(CalendarYear,8,1),(WeekStart="Monday")+1)+15</f>
        <v>45880</v>
      </c>
      <c r="C8" s="7">
        <v>45881</v>
      </c>
      <c r="D8" s="7">
        <v>45882</v>
      </c>
      <c r="E8" s="7">
        <v>45883</v>
      </c>
      <c r="F8" s="7">
        <v>45884</v>
      </c>
      <c r="G8" s="101">
        <v>45885</v>
      </c>
      <c r="H8" s="101">
        <v>45886</v>
      </c>
    </row>
    <row r="9" spans="2:9" s="2" customFormat="1" ht="56.1" customHeight="1" x14ac:dyDescent="0.25">
      <c r="B9" s="256" t="s">
        <v>59</v>
      </c>
      <c r="C9" s="257"/>
      <c r="D9" s="257"/>
      <c r="E9" s="257"/>
      <c r="F9" s="258"/>
      <c r="G9" s="135"/>
      <c r="H9" s="135"/>
    </row>
    <row r="10" spans="2:9" s="4" customFormat="1" ht="24" customHeight="1" x14ac:dyDescent="0.25">
      <c r="B10" s="5">
        <f t="array" ref="B10:H10">DaysAndWeeks+DATE(CalendarYear,8,1)-WEEKDAY(DATE(CalendarYear,8,1),(WeekStart="Monday")+1)+22</f>
        <v>45887</v>
      </c>
      <c r="C10" s="5">
        <v>45888</v>
      </c>
      <c r="D10" s="5">
        <v>45889</v>
      </c>
      <c r="E10" s="5">
        <v>45890</v>
      </c>
      <c r="F10" s="5">
        <v>45891</v>
      </c>
      <c r="G10" s="100">
        <v>45892</v>
      </c>
      <c r="H10" s="100">
        <v>45893</v>
      </c>
    </row>
    <row r="11" spans="2:9" s="2" customFormat="1" ht="56.1" customHeight="1" x14ac:dyDescent="0.25">
      <c r="B11" s="256" t="s">
        <v>59</v>
      </c>
      <c r="C11" s="257"/>
      <c r="D11" s="257"/>
      <c r="E11" s="257"/>
      <c r="F11" s="258"/>
      <c r="G11" s="136"/>
      <c r="H11" s="136"/>
    </row>
    <row r="12" spans="2:9" s="4" customFormat="1" ht="24" customHeight="1" x14ac:dyDescent="0.25">
      <c r="B12" s="7">
        <f t="array" ref="B12:H12">DaysAndWeeks+DATE(CalendarYear,8,1)-WEEKDAY(DATE(CalendarYear,8,1),(WeekStart="Monday")+1)+29</f>
        <v>45894</v>
      </c>
      <c r="C12" s="7">
        <v>45895</v>
      </c>
      <c r="D12" s="7">
        <v>45896</v>
      </c>
      <c r="E12" s="7">
        <v>45897</v>
      </c>
      <c r="F12" s="7">
        <v>45898</v>
      </c>
      <c r="G12" s="101">
        <v>45899</v>
      </c>
      <c r="H12" s="101">
        <v>45900</v>
      </c>
    </row>
    <row r="13" spans="2:9" s="2" customFormat="1" ht="56.1" customHeight="1" thickBot="1" x14ac:dyDescent="0.3">
      <c r="B13" s="6"/>
      <c r="C13" s="6"/>
      <c r="D13" s="66"/>
      <c r="E13" s="66"/>
      <c r="F13" s="66"/>
      <c r="G13" s="102"/>
      <c r="H13" s="102"/>
    </row>
    <row r="14" spans="2:9" s="4" customFormat="1" ht="24" customHeight="1" x14ac:dyDescent="0.25">
      <c r="B14" s="5">
        <f t="array" ref="B14:C14">DaysAndWeeks+DATE(CalendarYear,8,1)-WEEKDAY(DATE(CalendarYear,8,1),(WeekStart="Monday")+1)+36</f>
        <v>45901</v>
      </c>
      <c r="C14" s="92">
        <v>45902</v>
      </c>
      <c r="D14" s="249" t="s">
        <v>32</v>
      </c>
      <c r="E14" s="250"/>
      <c r="F14" s="250"/>
      <c r="G14" s="250"/>
      <c r="H14" s="251"/>
    </row>
    <row r="15" spans="2:9" s="2" customFormat="1" ht="56.1" customHeight="1" thickBot="1" x14ac:dyDescent="0.3">
      <c r="B15" s="3"/>
      <c r="C15" s="50"/>
      <c r="D15" s="252" t="s">
        <v>12</v>
      </c>
      <c r="E15" s="253"/>
      <c r="F15" s="253"/>
      <c r="G15" s="253"/>
      <c r="H15" s="254"/>
    </row>
  </sheetData>
  <mergeCells count="8">
    <mergeCell ref="B2:D2"/>
    <mergeCell ref="D14:H14"/>
    <mergeCell ref="D15:H15"/>
    <mergeCell ref="E2:H2"/>
    <mergeCell ref="B5:F5"/>
    <mergeCell ref="B7:F7"/>
    <mergeCell ref="B9:F9"/>
    <mergeCell ref="B11:F11"/>
  </mergeCells>
  <conditionalFormatting sqref="B4:G4">
    <cfRule type="expression" dxfId="25" priority="1">
      <formula>DAY(B4)&gt;8</formula>
    </cfRule>
  </conditionalFormatting>
  <conditionalFormatting sqref="B12:H12 B14:C14">
    <cfRule type="expression" dxfId="24" priority="2">
      <formula>AND(DAY(B12)&gt;=1,DAY(B12)&lt;=15)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700-000007000000}"/>
    <dataValidation allowBlank="1" showInputMessage="1" showErrorMessage="1" prompt="This row &amp; rows 7, 9, 11, 13, &amp; 15 are cells for entering daily notes related to the calendar day in the cell above." sqref="B5 B7 B9 B11" xr:uid="{00000000-0002-0000-0700-000006000000}"/>
    <dataValidation allowBlank="1" showInputMessage="1" prompt="Enter monthly Notes in this cell" sqref="D15:H15" xr:uid="{00000000-0002-0000-0700-000005000000}"/>
    <dataValidation allowBlank="1" showInputMessage="1" prompt="Enter monthly Notes in cell below" sqref="D14:H14" xr:uid="{00000000-0002-0000-0700-000004000000}"/>
    <dataValidation allowBlank="1" showInputMessage="1" showErrorMessage="1" prompt="This row contains weekday names for this calendar. This cell contains the starting day of the week. To change week start day, select a new weekday in January worksheet cell L5." sqref="B3" xr:uid="{00000000-0002-0000-0700-000003000000}"/>
    <dataValidation allowBlank="1" showInputMessage="1" showErrorMessage="1" prompt="August month calendar" sqref="A1" xr:uid="{00000000-0002-0000-07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700-000001000000}"/>
    <dataValidation allowBlank="1" showInputMessage="1" showErrorMessage="1" prompt="Automatically determined weekday" sqref="C3:H3" xr:uid="{00000000-0002-0000-0700-000000000000}"/>
  </dataValidations>
  <printOptions horizontalCentered="1"/>
  <pageMargins left="0.25" right="0.25" top="0.5" bottom="0.5" header="0.3" footer="0.3"/>
  <pageSetup scale="91" orientation="landscape" r:id="rId1"/>
  <headerFooter differentFirs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D8246-22F9-4DA4-BA55-79456E6A70F4}">
  <sheetPr>
    <tabColor theme="5" tint="0.59999389629810485"/>
    <pageSetUpPr fitToPage="1"/>
  </sheetPr>
  <dimension ref="B1:I15"/>
  <sheetViews>
    <sheetView showGridLines="0" zoomScaleNormal="100" workbookViewId="0">
      <selection activeCell="K6" sqref="K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37</v>
      </c>
    </row>
    <row r="2" spans="2:9" ht="96" customHeight="1" x14ac:dyDescent="0.25">
      <c r="B2" s="259" t="str">
        <f>"September "&amp;CalendarYear</f>
        <v>September 2025</v>
      </c>
      <c r="C2" s="259"/>
      <c r="D2" s="259"/>
      <c r="E2" s="266" t="s">
        <v>42</v>
      </c>
      <c r="F2" s="266"/>
      <c r="G2" s="266"/>
      <c r="H2" s="266"/>
    </row>
    <row r="3" spans="2:9" s="9" customFormat="1" ht="24" customHeight="1" x14ac:dyDescent="0.25">
      <c r="B3" s="20" t="str">
        <f>WeekStart</f>
        <v>Monday</v>
      </c>
      <c r="C3" s="19" t="str">
        <f t="shared" ref="C3:H3" si="0">TEXT(C4,"dddd")</f>
        <v>Tuesday</v>
      </c>
      <c r="D3" s="19" t="str">
        <f t="shared" si="0"/>
        <v>Wednesday</v>
      </c>
      <c r="E3" s="19" t="str">
        <f t="shared" si="0"/>
        <v>Thursday</v>
      </c>
      <c r="F3" s="19" t="str">
        <f t="shared" si="0"/>
        <v>Friday</v>
      </c>
      <c r="G3" s="19" t="str">
        <f t="shared" si="0"/>
        <v>Saturday</v>
      </c>
      <c r="H3" s="18" t="str">
        <f t="shared" si="0"/>
        <v>Sunday</v>
      </c>
    </row>
    <row r="4" spans="2:9" s="4" customFormat="1" ht="24" customHeight="1" x14ac:dyDescent="0.25">
      <c r="B4" s="17">
        <f t="array" ref="B4:H4">DaysAndWeeks+DATE(CalendarYear,9,1)-WEEKDAY(DATE(CalendarYear,9,1),(WeekStart="Monday")+1)+1</f>
        <v>45901</v>
      </c>
      <c r="C4" s="17">
        <v>45902</v>
      </c>
      <c r="D4" s="17">
        <v>45903</v>
      </c>
      <c r="E4" s="17">
        <v>45904</v>
      </c>
      <c r="F4" s="17">
        <v>45905</v>
      </c>
      <c r="G4" s="103">
        <v>45906</v>
      </c>
      <c r="H4" s="103">
        <v>45907</v>
      </c>
    </row>
    <row r="5" spans="2:9" s="2" customFormat="1" ht="56.1" customHeight="1" x14ac:dyDescent="0.25">
      <c r="B5" s="15"/>
      <c r="C5" s="15"/>
      <c r="D5" s="15"/>
      <c r="E5" s="15"/>
      <c r="F5" s="15"/>
      <c r="G5" s="104"/>
      <c r="H5" s="104"/>
    </row>
    <row r="6" spans="2:9" s="4" customFormat="1" ht="24" customHeight="1" x14ac:dyDescent="0.25">
      <c r="B6" s="14">
        <f t="array" ref="B6:H6">DaysAndWeeks+DATE(CalendarYear,9,1)-WEEKDAY(DATE(CalendarYear,9,1),(WeekStart="Monday")+1)+8</f>
        <v>45908</v>
      </c>
      <c r="C6" s="14">
        <v>45909</v>
      </c>
      <c r="D6" s="14">
        <v>45910</v>
      </c>
      <c r="E6" s="14">
        <v>45911</v>
      </c>
      <c r="F6" s="14">
        <v>45912</v>
      </c>
      <c r="G6" s="105">
        <v>45913</v>
      </c>
      <c r="H6" s="105">
        <v>45914</v>
      </c>
    </row>
    <row r="7" spans="2:9" s="2" customFormat="1" ht="56.1" customHeight="1" thickBot="1" x14ac:dyDescent="0.3">
      <c r="B7" s="13"/>
      <c r="C7" s="13"/>
      <c r="D7" s="13"/>
      <c r="E7" s="13"/>
      <c r="F7" s="186"/>
      <c r="G7" s="106"/>
      <c r="H7" s="106"/>
    </row>
    <row r="8" spans="2:9" s="4" customFormat="1" ht="24" customHeight="1" x14ac:dyDescent="0.25">
      <c r="B8" s="16">
        <f t="array" ref="B8:H8">DaysAndWeeks+DATE(CalendarYear,9,1)-WEEKDAY(DATE(CalendarYear,9,1),(WeekStart="Monday")+1)+15</f>
        <v>45915</v>
      </c>
      <c r="C8" s="16">
        <v>45916</v>
      </c>
      <c r="D8" s="16">
        <v>45917</v>
      </c>
      <c r="E8" s="193">
        <v>45918</v>
      </c>
      <c r="F8" s="197">
        <v>45919</v>
      </c>
      <c r="G8" s="195">
        <v>45920</v>
      </c>
      <c r="H8" s="107">
        <v>45921</v>
      </c>
    </row>
    <row r="9" spans="2:9" s="2" customFormat="1" ht="56.1" customHeight="1" thickBot="1" x14ac:dyDescent="0.3">
      <c r="B9" s="15"/>
      <c r="C9" s="15"/>
      <c r="D9" s="15"/>
      <c r="E9" s="194"/>
      <c r="F9" s="192" t="s">
        <v>87</v>
      </c>
      <c r="G9" s="196"/>
      <c r="H9" s="104"/>
    </row>
    <row r="10" spans="2:9" s="4" customFormat="1" ht="24" customHeight="1" x14ac:dyDescent="0.25">
      <c r="B10" s="14">
        <f t="array" ref="B10:H10">DaysAndWeeks+DATE(CalendarYear,9,1)-WEEKDAY(DATE(CalendarYear,9,1),(WeekStart="Monday")+1)+22</f>
        <v>45922</v>
      </c>
      <c r="C10" s="14">
        <v>45923</v>
      </c>
      <c r="D10" s="14">
        <v>45924</v>
      </c>
      <c r="E10" s="14">
        <v>45925</v>
      </c>
      <c r="F10" s="14">
        <v>45926</v>
      </c>
      <c r="G10" s="105">
        <v>45927</v>
      </c>
      <c r="H10" s="105">
        <v>45928</v>
      </c>
    </row>
    <row r="11" spans="2:9" s="2" customFormat="1" ht="56.1" customHeight="1" x14ac:dyDescent="0.25">
      <c r="B11" s="13"/>
      <c r="C11" s="13"/>
      <c r="D11" s="13"/>
      <c r="E11" s="13"/>
      <c r="F11" s="13"/>
      <c r="G11" s="106"/>
      <c r="H11" s="106"/>
    </row>
    <row r="12" spans="2:9" s="4" customFormat="1" ht="24" customHeight="1" x14ac:dyDescent="0.25">
      <c r="B12" s="16">
        <f t="array" ref="B12:H12">DaysAndWeeks+DATE(CalendarYear,9,1)-WEEKDAY(DATE(CalendarYear,9,1),(WeekStart="Monday")+1)+29</f>
        <v>45929</v>
      </c>
      <c r="C12" s="16">
        <v>45930</v>
      </c>
      <c r="D12" s="16">
        <v>45931</v>
      </c>
      <c r="E12" s="16">
        <v>45932</v>
      </c>
      <c r="F12" s="16">
        <v>45933</v>
      </c>
      <c r="G12" s="107">
        <v>45934</v>
      </c>
      <c r="H12" s="107">
        <v>45935</v>
      </c>
    </row>
    <row r="13" spans="2:9" s="2" customFormat="1" ht="56.1" customHeight="1" thickBot="1" x14ac:dyDescent="0.3">
      <c r="B13" s="15"/>
      <c r="C13" s="15"/>
      <c r="D13" s="15"/>
      <c r="E13" s="15"/>
      <c r="F13" s="15"/>
      <c r="G13" s="104"/>
      <c r="H13" s="104"/>
    </row>
    <row r="14" spans="2:9" s="4" customFormat="1" ht="24" customHeight="1" x14ac:dyDescent="0.25">
      <c r="B14" s="14">
        <f t="array" ref="B14:C14">DaysAndWeeks+DATE(CalendarYear,9,1)-WEEKDAY(DATE(CalendarYear,9,1),(WeekStart="Monday")+1)+36</f>
        <v>45936</v>
      </c>
      <c r="C14" s="14">
        <v>45937</v>
      </c>
      <c r="D14" s="260" t="s">
        <v>32</v>
      </c>
      <c r="E14" s="261"/>
      <c r="F14" s="261"/>
      <c r="G14" s="261"/>
      <c r="H14" s="262"/>
    </row>
    <row r="15" spans="2:9" s="2" customFormat="1" ht="56.1" customHeight="1" thickBot="1" x14ac:dyDescent="0.3">
      <c r="B15" s="13"/>
      <c r="C15" s="13"/>
      <c r="D15" s="263" t="s">
        <v>12</v>
      </c>
      <c r="E15" s="264"/>
      <c r="F15" s="264"/>
      <c r="G15" s="264"/>
      <c r="H15" s="265"/>
    </row>
  </sheetData>
  <mergeCells count="4">
    <mergeCell ref="B2:D2"/>
    <mergeCell ref="D14:H14"/>
    <mergeCell ref="D15:H15"/>
    <mergeCell ref="E2:H2"/>
  </mergeCells>
  <conditionalFormatting sqref="B4:G4">
    <cfRule type="expression" dxfId="23" priority="1">
      <formula>DAY(B4)&gt;8</formula>
    </cfRule>
  </conditionalFormatting>
  <conditionalFormatting sqref="B12:H12 B14:C14">
    <cfRule type="expression" dxfId="22" priority="2">
      <formula>AND(DAY(B12)&gt;=1,DAY(B12)&lt;=15)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800-000007000000}"/>
    <dataValidation allowBlank="1" showInputMessage="1" prompt="Enter monthly Notes in cell below" sqref="D14:H14" xr:uid="{6DA57725-E289-4D7D-A2E2-0801CB1E6B47}"/>
    <dataValidation allowBlank="1" showInputMessage="1" prompt="Enter monthly Notes in this cell" sqref="D15:H15" xr:uid="{5E1A7F32-4FEE-4466-B7CA-815F17790F5E}"/>
    <dataValidation allowBlank="1" showInputMessage="1" showErrorMessage="1" prompt="This row &amp; rows 7, 9, 11, 13, &amp; 15 are cells for entering daily notes related to the calendar day in the cell above." sqref="B5" xr:uid="{00000000-0002-0000-08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800-000003000000}"/>
    <dataValidation allowBlank="1" showInputMessage="1" showErrorMessage="1" prompt="September month calendar" sqref="A1" xr:uid="{00000000-0002-0000-08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800-000001000000}"/>
    <dataValidation allowBlank="1" showInputMessage="1" showErrorMessage="1" prompt="Automatically determined weekday" sqref="C3:H3" xr:uid="{00000000-0002-0000-0800-000000000000}"/>
  </dataValidations>
  <printOptions horizontalCentered="1"/>
  <pageMargins left="0.25" right="0.25" top="0.5" bottom="0.5" header="0.3" footer="0.3"/>
  <pageSetup scale="91" orientation="landscape"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CB0E0-9924-42CC-82A6-F3B196DF3BDB}">
  <sheetPr>
    <tabColor theme="5" tint="0.59999389629810485"/>
    <pageSetUpPr fitToPage="1"/>
  </sheetPr>
  <dimension ref="B1:I15"/>
  <sheetViews>
    <sheetView showGridLines="0" workbookViewId="0">
      <selection activeCell="J14" sqref="J14"/>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37</v>
      </c>
    </row>
    <row r="2" spans="2:9" ht="96" customHeight="1" x14ac:dyDescent="0.25">
      <c r="B2" s="259" t="str">
        <f>"October "&amp;CalendarYear</f>
        <v>October 2025</v>
      </c>
      <c r="C2" s="259"/>
      <c r="D2" s="259"/>
      <c r="E2" s="266" t="s">
        <v>42</v>
      </c>
      <c r="F2" s="266"/>
      <c r="G2" s="266"/>
      <c r="H2" s="266"/>
    </row>
    <row r="3" spans="2:9" s="9" customFormat="1" ht="24" customHeight="1" x14ac:dyDescent="0.25">
      <c r="B3" s="20" t="str">
        <f>WeekStart</f>
        <v>Monday</v>
      </c>
      <c r="C3" s="19" t="str">
        <f t="shared" ref="C3:H3" si="0">TEXT(C4,"dddd")</f>
        <v>Tuesday</v>
      </c>
      <c r="D3" s="19" t="str">
        <f t="shared" si="0"/>
        <v>Wednesday</v>
      </c>
      <c r="E3" s="19" t="str">
        <f t="shared" si="0"/>
        <v>Thursday</v>
      </c>
      <c r="F3" s="19" t="str">
        <f t="shared" si="0"/>
        <v>Friday</v>
      </c>
      <c r="G3" s="19" t="str">
        <f t="shared" si="0"/>
        <v>Saturday</v>
      </c>
      <c r="H3" s="18" t="str">
        <f t="shared" si="0"/>
        <v>Sunday</v>
      </c>
    </row>
    <row r="4" spans="2:9" s="4" customFormat="1" ht="24" customHeight="1" x14ac:dyDescent="0.25">
      <c r="B4" s="17">
        <f t="array" ref="B4:H4">DaysAndWeeks+DATE(CalendarYear,10,1)-WEEKDAY(DATE(CalendarYear,10,1),(WeekStart="Monday")+1)+1</f>
        <v>45929</v>
      </c>
      <c r="C4" s="17">
        <v>45930</v>
      </c>
      <c r="D4" s="17">
        <v>45931</v>
      </c>
      <c r="E4" s="17">
        <v>45932</v>
      </c>
      <c r="F4" s="17">
        <v>45933</v>
      </c>
      <c r="G4" s="103">
        <v>45934</v>
      </c>
      <c r="H4" s="103">
        <v>45935</v>
      </c>
    </row>
    <row r="5" spans="2:9" s="2" customFormat="1" ht="56.1" customHeight="1" thickBot="1" x14ac:dyDescent="0.3">
      <c r="B5" s="15"/>
      <c r="C5" s="15"/>
      <c r="D5" s="15"/>
      <c r="E5" s="15"/>
      <c r="F5" s="57"/>
      <c r="G5" s="104"/>
      <c r="H5" s="104"/>
    </row>
    <row r="6" spans="2:9" s="4" customFormat="1" ht="24" customHeight="1" x14ac:dyDescent="0.25">
      <c r="B6" s="14">
        <f t="array" ref="B6:H6">DaysAndWeeks+DATE(CalendarYear,10,1)-WEEKDAY(DATE(CalendarYear,10,1),(WeekStart="Monday")+1)+8</f>
        <v>45936</v>
      </c>
      <c r="C6" s="14">
        <v>45937</v>
      </c>
      <c r="D6" s="14">
        <v>45938</v>
      </c>
      <c r="E6" s="188">
        <v>45939</v>
      </c>
      <c r="F6" s="191">
        <v>45940</v>
      </c>
      <c r="G6" s="110">
        <v>45941</v>
      </c>
      <c r="H6" s="105">
        <v>45942</v>
      </c>
    </row>
    <row r="7" spans="2:9" s="2" customFormat="1" ht="56.1" customHeight="1" thickBot="1" x14ac:dyDescent="0.3">
      <c r="B7" s="13"/>
      <c r="C7" s="13"/>
      <c r="D7" s="13"/>
      <c r="E7" s="91"/>
      <c r="F7" s="192" t="s">
        <v>86</v>
      </c>
      <c r="G7" s="189"/>
      <c r="H7" s="106"/>
    </row>
    <row r="8" spans="2:9" s="4" customFormat="1" ht="24" customHeight="1" x14ac:dyDescent="0.25">
      <c r="B8" s="16">
        <f t="array" ref="B8:H8">DaysAndWeeks+DATE(CalendarYear,10,1)-WEEKDAY(DATE(CalendarYear,10,1),(WeekStart="Monday")+1)+15</f>
        <v>45943</v>
      </c>
      <c r="C8" s="16">
        <v>45944</v>
      </c>
      <c r="D8" s="16">
        <v>45945</v>
      </c>
      <c r="E8" s="16">
        <v>45946</v>
      </c>
      <c r="F8" s="190">
        <v>45947</v>
      </c>
      <c r="G8" s="107">
        <v>45948</v>
      </c>
      <c r="H8" s="107">
        <v>45949</v>
      </c>
    </row>
    <row r="9" spans="2:9" s="2" customFormat="1" ht="56.1" customHeight="1" x14ac:dyDescent="0.25">
      <c r="B9" s="15"/>
      <c r="C9" s="15"/>
      <c r="D9" s="15"/>
      <c r="E9" s="15"/>
      <c r="F9" s="15"/>
      <c r="G9" s="104"/>
      <c r="H9" s="104"/>
    </row>
    <row r="10" spans="2:9" s="4" customFormat="1" ht="24" customHeight="1" x14ac:dyDescent="0.25">
      <c r="B10" s="14">
        <f t="array" ref="B10:H10">DaysAndWeeks+DATE(CalendarYear,10,1)-WEEKDAY(DATE(CalendarYear,10,1),(WeekStart="Monday")+1)+22</f>
        <v>45950</v>
      </c>
      <c r="C10" s="14">
        <v>45951</v>
      </c>
      <c r="D10" s="14">
        <v>45952</v>
      </c>
      <c r="E10" s="14">
        <v>45953</v>
      </c>
      <c r="F10" s="14">
        <v>45954</v>
      </c>
      <c r="G10" s="105">
        <v>45955</v>
      </c>
      <c r="H10" s="105">
        <v>45956</v>
      </c>
    </row>
    <row r="11" spans="2:9" s="2" customFormat="1" ht="56.1" customHeight="1" x14ac:dyDescent="0.25">
      <c r="B11" s="267" t="s">
        <v>44</v>
      </c>
      <c r="C11" s="268"/>
      <c r="D11" s="268"/>
      <c r="E11" s="268"/>
      <c r="F11" s="269"/>
      <c r="G11" s="106"/>
      <c r="H11" s="106"/>
    </row>
    <row r="12" spans="2:9" s="4" customFormat="1" ht="24" customHeight="1" x14ac:dyDescent="0.25">
      <c r="B12" s="16">
        <f t="array" ref="B12:H12">DaysAndWeeks+DATE(CalendarYear,10,1)-WEEKDAY(DATE(CalendarYear,10,1),(WeekStart="Monday")+1)+29</f>
        <v>45957</v>
      </c>
      <c r="C12" s="16">
        <v>45958</v>
      </c>
      <c r="D12" s="16">
        <v>45959</v>
      </c>
      <c r="E12" s="16">
        <v>45960</v>
      </c>
      <c r="F12" s="16">
        <v>45961</v>
      </c>
      <c r="G12" s="107">
        <v>45962</v>
      </c>
      <c r="H12" s="107">
        <v>45963</v>
      </c>
    </row>
    <row r="13" spans="2:9" s="2" customFormat="1" ht="56.1" customHeight="1" thickBot="1" x14ac:dyDescent="0.3">
      <c r="B13" s="15"/>
      <c r="C13" s="15"/>
      <c r="D13" s="15"/>
      <c r="E13" s="15"/>
      <c r="F13" s="15"/>
      <c r="G13" s="104"/>
      <c r="H13" s="104"/>
    </row>
    <row r="14" spans="2:9" s="4" customFormat="1" ht="24" customHeight="1" x14ac:dyDescent="0.25">
      <c r="B14" s="14">
        <f t="array" ref="B14:C14">DaysAndWeeks+DATE(CalendarYear,10,1)-WEEKDAY(DATE(CalendarYear,10,1),(WeekStart="Monday")+1)+36</f>
        <v>45964</v>
      </c>
      <c r="C14" s="14">
        <v>45965</v>
      </c>
      <c r="D14" s="260" t="s">
        <v>32</v>
      </c>
      <c r="E14" s="261"/>
      <c r="F14" s="261"/>
      <c r="G14" s="261"/>
      <c r="H14" s="262"/>
    </row>
    <row r="15" spans="2:9" s="2" customFormat="1" ht="56.1" customHeight="1" thickBot="1" x14ac:dyDescent="0.3">
      <c r="B15" s="13"/>
      <c r="C15" s="13"/>
      <c r="D15" s="263" t="s">
        <v>12</v>
      </c>
      <c r="E15" s="264"/>
      <c r="F15" s="264"/>
      <c r="G15" s="264"/>
      <c r="H15" s="265"/>
    </row>
  </sheetData>
  <mergeCells count="5">
    <mergeCell ref="B2:D2"/>
    <mergeCell ref="D14:H14"/>
    <mergeCell ref="D15:H15"/>
    <mergeCell ref="E2:H2"/>
    <mergeCell ref="B11:F11"/>
  </mergeCells>
  <conditionalFormatting sqref="B4:G4">
    <cfRule type="expression" dxfId="21" priority="1">
      <formula>DAY(B4)&gt;8</formula>
    </cfRule>
  </conditionalFormatting>
  <conditionalFormatting sqref="B12:H12 B14:C14">
    <cfRule type="expression" dxfId="20" priority="2">
      <formula>AND(DAY(B12)&gt;=1,DAY(B12)&lt;=15)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900-000007000000}"/>
    <dataValidation allowBlank="1" showInputMessage="1" showErrorMessage="1" prompt="This row &amp; rows 7, 9, 11, 13, &amp; 15 are cells for entering daily notes related to the calendar day in the cell above." sqref="B5" xr:uid="{00000000-0002-0000-0900-000006000000}"/>
    <dataValidation allowBlank="1" showInputMessage="1" prompt="Enter monthly Notes in this cell" sqref="D15:H15" xr:uid="{AA38F7A2-A306-4757-9136-3D000FE8F034}"/>
    <dataValidation allowBlank="1" showInputMessage="1" prompt="Enter monthly Notes in cell below" sqref="D14:H14" xr:uid="{6FCC7C1F-6D45-451E-8E7A-311EB9286CF0}"/>
    <dataValidation allowBlank="1" showInputMessage="1" showErrorMessage="1" prompt="This row contains weekday names for this calendar. This cell contains the starting day of the week. To change week start day, select a new weekday in January worksheet cell L5." sqref="B3" xr:uid="{00000000-0002-0000-09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900-000002000000}"/>
    <dataValidation allowBlank="1" showInputMessage="1" showErrorMessage="1" prompt="October month calendar" sqref="A1" xr:uid="{00000000-0002-0000-0900-000001000000}"/>
    <dataValidation allowBlank="1" showInputMessage="1" showErrorMessage="1" prompt="Automatically determined weekday" sqref="C3:H3" xr:uid="{00000000-0002-0000-0900-000000000000}"/>
  </dataValidations>
  <printOptions horizontalCentered="1"/>
  <pageMargins left="0.25" right="0.25" top="0.5" bottom="0.5" header="0.3" footer="0.3"/>
  <pageSetup scale="91" orientation="landscape" r:id="rId1"/>
  <headerFooter differentFirs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749C6-CDEF-4D1E-8268-86F9096339BD}">
  <sheetPr>
    <tabColor theme="5" tint="0.59999389629810485"/>
    <pageSetUpPr fitToPage="1"/>
  </sheetPr>
  <dimension ref="B1:I17"/>
  <sheetViews>
    <sheetView showGridLines="0" topLeftCell="A7" workbookViewId="0">
      <selection activeCell="J14" sqref="J14"/>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37</v>
      </c>
    </row>
    <row r="2" spans="2:9" ht="96" customHeight="1" x14ac:dyDescent="0.25">
      <c r="B2" s="259" t="str">
        <f>"November "&amp;CalendarYear</f>
        <v>November 2025</v>
      </c>
      <c r="C2" s="259"/>
      <c r="D2" s="259"/>
      <c r="E2" s="266" t="s">
        <v>42</v>
      </c>
      <c r="F2" s="266"/>
      <c r="G2" s="266"/>
      <c r="H2" s="266"/>
    </row>
    <row r="3" spans="2:9" s="9" customFormat="1" ht="24" customHeight="1" x14ac:dyDescent="0.25">
      <c r="B3" s="20" t="str">
        <f>WeekStart</f>
        <v>Monday</v>
      </c>
      <c r="C3" s="19" t="str">
        <f t="shared" ref="C3:H3" si="0">TEXT(C4,"dddd")</f>
        <v>Tuesday</v>
      </c>
      <c r="D3" s="19" t="str">
        <f t="shared" si="0"/>
        <v>Wednesday</v>
      </c>
      <c r="E3" s="19" t="str">
        <f t="shared" si="0"/>
        <v>Thursday</v>
      </c>
      <c r="F3" s="19" t="str">
        <f t="shared" si="0"/>
        <v>Friday</v>
      </c>
      <c r="G3" s="19" t="str">
        <f t="shared" si="0"/>
        <v>Saturday</v>
      </c>
      <c r="H3" s="18" t="str">
        <f t="shared" si="0"/>
        <v>Sunday</v>
      </c>
    </row>
    <row r="4" spans="2:9" s="4" customFormat="1" ht="24" customHeight="1" x14ac:dyDescent="0.25">
      <c r="B4" s="17">
        <f t="array" ref="B4:H4">DaysAndWeeks+DATE(CalendarYear,11,1)-WEEKDAY(DATE(CalendarYear,11,1),(WeekStart="Monday")+1)+1</f>
        <v>45957</v>
      </c>
      <c r="C4" s="17">
        <v>45958</v>
      </c>
      <c r="D4" s="17">
        <v>45959</v>
      </c>
      <c r="E4" s="17">
        <v>45960</v>
      </c>
      <c r="F4" s="17">
        <v>45961</v>
      </c>
      <c r="G4" s="103">
        <v>45962</v>
      </c>
      <c r="H4" s="103">
        <v>45963</v>
      </c>
    </row>
    <row r="5" spans="2:9" s="2" customFormat="1" ht="56.1" customHeight="1" x14ac:dyDescent="0.25">
      <c r="B5" s="15"/>
      <c r="C5" s="15"/>
      <c r="D5" s="15"/>
      <c r="E5" s="15"/>
      <c r="F5" s="15"/>
      <c r="G5" s="104"/>
      <c r="H5" s="104"/>
    </row>
    <row r="6" spans="2:9" s="4" customFormat="1" ht="24" customHeight="1" x14ac:dyDescent="0.25">
      <c r="B6" s="14">
        <f t="array" ref="B6:H6">DaysAndWeeks+DATE(CalendarYear,11,1)-WEEKDAY(DATE(CalendarYear,11,1),(WeekStart="Monday")+1)+8</f>
        <v>45964</v>
      </c>
      <c r="C6" s="14">
        <v>45965</v>
      </c>
      <c r="D6" s="14">
        <v>45966</v>
      </c>
      <c r="E6" s="14">
        <v>45967</v>
      </c>
      <c r="F6" s="14">
        <v>45968</v>
      </c>
      <c r="G6" s="105">
        <v>45969</v>
      </c>
      <c r="H6" s="105">
        <v>45970</v>
      </c>
    </row>
    <row r="7" spans="2:9" s="2" customFormat="1" ht="56.1" customHeight="1" x14ac:dyDescent="0.25">
      <c r="B7" s="13"/>
      <c r="C7" s="13"/>
      <c r="D7" s="13"/>
      <c r="E7" s="13"/>
      <c r="F7" s="186"/>
      <c r="G7" s="106"/>
      <c r="H7" s="106"/>
    </row>
    <row r="8" spans="2:9" s="4" customFormat="1" ht="24" customHeight="1" x14ac:dyDescent="0.25">
      <c r="B8" s="16">
        <f t="array" ref="B8:H8">DaysAndWeeks+DATE(CalendarYear,11,1)-WEEKDAY(DATE(CalendarYear,11,1),(WeekStart="Monday")+1)+15</f>
        <v>45971</v>
      </c>
      <c r="C8" s="16">
        <v>45972</v>
      </c>
      <c r="D8" s="16">
        <v>45973</v>
      </c>
      <c r="E8" s="16">
        <v>45974</v>
      </c>
      <c r="F8" s="187">
        <v>45975</v>
      </c>
      <c r="G8" s="107">
        <v>45976</v>
      </c>
      <c r="H8" s="107">
        <v>45977</v>
      </c>
    </row>
    <row r="9" spans="2:9" s="2" customFormat="1" ht="56.1" customHeight="1" thickBot="1" x14ac:dyDescent="0.3">
      <c r="B9" s="57"/>
      <c r="C9" s="57"/>
      <c r="D9" s="57"/>
      <c r="E9" s="57"/>
      <c r="F9" s="58"/>
      <c r="G9" s="108"/>
      <c r="H9" s="104"/>
    </row>
    <row r="10" spans="2:9" s="4" customFormat="1" ht="24" customHeight="1" x14ac:dyDescent="0.25">
      <c r="B10" s="137">
        <f t="array" ref="B10:H10">DaysAndWeeks+DATE(CalendarYear,11,1)-WEEKDAY(DATE(CalendarYear,11,1),(WeekStart="Monday")+1)+22</f>
        <v>45978</v>
      </c>
      <c r="C10" s="138">
        <v>45979</v>
      </c>
      <c r="D10" s="139">
        <v>45980</v>
      </c>
      <c r="E10" s="140">
        <v>45981</v>
      </c>
      <c r="F10" s="89">
        <v>45982</v>
      </c>
      <c r="G10" s="109">
        <v>45983</v>
      </c>
      <c r="H10" s="110">
        <v>45984</v>
      </c>
    </row>
    <row r="11" spans="2:9" s="2" customFormat="1" ht="32.25" customHeight="1" x14ac:dyDescent="0.25">
      <c r="B11" s="270" t="s">
        <v>97</v>
      </c>
      <c r="C11" s="271"/>
      <c r="D11" s="271"/>
      <c r="E11" s="272"/>
      <c r="F11" s="88" t="s">
        <v>41</v>
      </c>
      <c r="G11" s="280"/>
      <c r="H11" s="282"/>
    </row>
    <row r="12" spans="2:9" s="2" customFormat="1" ht="13.5" thickBot="1" x14ac:dyDescent="0.3">
      <c r="B12" s="273" t="s">
        <v>85</v>
      </c>
      <c r="C12" s="274"/>
      <c r="D12" s="274"/>
      <c r="E12" s="275"/>
      <c r="F12" s="88"/>
      <c r="G12" s="281"/>
      <c r="H12" s="282"/>
    </row>
    <row r="13" spans="2:9" s="4" customFormat="1" ht="24" customHeight="1" x14ac:dyDescent="0.25">
      <c r="B13" s="141">
        <f t="array" ref="B13:H13">DaysAndWeeks+DATE(CalendarYear,11,1)-WEEKDAY(DATE(CalendarYear,11,1),(WeekStart="Monday")+1)+29</f>
        <v>45985</v>
      </c>
      <c r="C13" s="185">
        <v>45986</v>
      </c>
      <c r="D13" s="185">
        <v>45987</v>
      </c>
      <c r="E13" s="185">
        <v>45988</v>
      </c>
      <c r="F13" s="142">
        <v>45989</v>
      </c>
      <c r="G13" s="111">
        <v>45990</v>
      </c>
      <c r="H13" s="112">
        <v>45991</v>
      </c>
    </row>
    <row r="14" spans="2:9" s="2" customFormat="1" ht="37.5" customHeight="1" x14ac:dyDescent="0.25">
      <c r="B14" s="270" t="s">
        <v>98</v>
      </c>
      <c r="C14" s="271"/>
      <c r="D14" s="271"/>
      <c r="E14" s="271"/>
      <c r="F14" s="272"/>
      <c r="G14" s="278"/>
      <c r="H14" s="279"/>
    </row>
    <row r="15" spans="2:9" s="2" customFormat="1" ht="13.5" thickBot="1" x14ac:dyDescent="0.3">
      <c r="B15" s="276" t="s">
        <v>85</v>
      </c>
      <c r="C15" s="277"/>
      <c r="D15" s="274"/>
      <c r="E15" s="274"/>
      <c r="F15" s="275"/>
      <c r="G15" s="278"/>
      <c r="H15" s="279"/>
    </row>
    <row r="16" spans="2:9" s="4" customFormat="1" ht="24" customHeight="1" x14ac:dyDescent="0.25">
      <c r="B16" s="59">
        <f t="array" ref="B16:C16">DaysAndWeeks+DATE(CalendarYear,11,1)-WEEKDAY(DATE(CalendarYear,11,1),(WeekStart="Monday")+1)+36</f>
        <v>45992</v>
      </c>
      <c r="C16" s="90">
        <v>45993</v>
      </c>
      <c r="D16" s="260" t="s">
        <v>32</v>
      </c>
      <c r="E16" s="261"/>
      <c r="F16" s="261"/>
      <c r="G16" s="261"/>
      <c r="H16" s="262"/>
    </row>
    <row r="17" spans="2:8" s="2" customFormat="1" ht="56.1" customHeight="1" thickBot="1" x14ac:dyDescent="0.3">
      <c r="B17" s="13"/>
      <c r="C17" s="91"/>
      <c r="D17" s="263" t="s">
        <v>12</v>
      </c>
      <c r="E17" s="264"/>
      <c r="F17" s="264"/>
      <c r="G17" s="264"/>
      <c r="H17" s="265"/>
    </row>
  </sheetData>
  <mergeCells count="12">
    <mergeCell ref="B2:D2"/>
    <mergeCell ref="D16:H16"/>
    <mergeCell ref="D17:H17"/>
    <mergeCell ref="B11:E11"/>
    <mergeCell ref="B14:F14"/>
    <mergeCell ref="E2:H2"/>
    <mergeCell ref="B12:E12"/>
    <mergeCell ref="B15:F15"/>
    <mergeCell ref="G14:G15"/>
    <mergeCell ref="H14:H15"/>
    <mergeCell ref="G11:G12"/>
    <mergeCell ref="H11:H12"/>
  </mergeCells>
  <conditionalFormatting sqref="B4:G4">
    <cfRule type="expression" dxfId="19" priority="1">
      <formula>DAY(B4)&gt;8</formula>
    </cfRule>
  </conditionalFormatting>
  <conditionalFormatting sqref="B13:H13 B16:C16">
    <cfRule type="expression" dxfId="18" priority="2">
      <formula>AND(DAY(B13)&gt;=1,DAY(B13)&lt;=15)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A00-000007000000}"/>
    <dataValidation allowBlank="1" showInputMessage="1" prompt="Enter monthly Notes in cell below" sqref="D16:H16" xr:uid="{00000000-0002-0000-0A00-000006000000}"/>
    <dataValidation allowBlank="1" showInputMessage="1" prompt="Enter monthly Notes in this cell" sqref="D17:H17" xr:uid="{00000000-0002-0000-0A00-000005000000}"/>
    <dataValidation allowBlank="1" showInputMessage="1" showErrorMessage="1" prompt="This row &amp; rows 7, 9, 11, 13, &amp; 15 are cells for entering daily notes related to the calendar day in the cell above." sqref="B5" xr:uid="{00000000-0002-0000-0A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A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A00-000002000000}"/>
    <dataValidation allowBlank="1" showInputMessage="1" showErrorMessage="1" prompt="November month calendar" sqref="A1" xr:uid="{00000000-0002-0000-0A00-000001000000}"/>
    <dataValidation allowBlank="1" showInputMessage="1" showErrorMessage="1" prompt="Automatically determined weekday" sqref="C3:H3" xr:uid="{00000000-0002-0000-0A00-000000000000}"/>
  </dataValidations>
  <hyperlinks>
    <hyperlink ref="B12:E12" r:id="rId1" location="1720615965854-6ce0b604-b5c3" display="Click here for timetable (available 2 weeks before)" xr:uid="{ECF2E890-3008-4469-BB3C-CC90EE97F8AD}"/>
    <hyperlink ref="B15:F15" r:id="rId2" location="1720615965854-6ce0b604-b5c3" display="Click here for timetable (available 2 weeks before)" xr:uid="{65353765-5566-418C-A52A-4A1BE54F4ED0}"/>
  </hyperlinks>
  <printOptions horizontalCentered="1"/>
  <pageMargins left="0.25" right="0.25" top="0.5" bottom="0.5" header="0.3" footer="0.3"/>
  <pageSetup scale="93" orientation="landscape" r:id="rId3"/>
  <headerFooter differentFirs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03E1A-AA0D-4A6B-A05D-35CEEF22F7A3}">
  <sheetPr>
    <tabColor theme="8" tint="0.59999389629810485"/>
    <pageSetUpPr fitToPage="1"/>
  </sheetPr>
  <dimension ref="B1:I15"/>
  <sheetViews>
    <sheetView showGridLines="0" topLeftCell="A2" workbookViewId="0">
      <selection activeCell="P11" sqref="P11"/>
    </sheetView>
  </sheetViews>
  <sheetFormatPr defaultColWidth="10" defaultRowHeight="15" x14ac:dyDescent="0.25"/>
  <cols>
    <col min="1" max="1" width="1.85546875" style="1" customWidth="1"/>
    <col min="2" max="8" width="19" style="1" customWidth="1"/>
    <col min="9" max="9" width="1.42578125" style="1" bestFit="1" customWidth="1"/>
    <col min="10" max="10" width="9.85546875" style="1" customWidth="1"/>
    <col min="11" max="16384" width="10" style="1"/>
  </cols>
  <sheetData>
    <row r="1" spans="2:9" ht="9" customHeight="1" x14ac:dyDescent="0.25">
      <c r="I1" s="1" t="s">
        <v>37</v>
      </c>
    </row>
    <row r="2" spans="2:9" ht="96" customHeight="1" x14ac:dyDescent="0.25">
      <c r="B2" s="283" t="str">
        <f>"December "&amp;CalendarYear</f>
        <v>December 2025</v>
      </c>
      <c r="C2" s="283"/>
      <c r="D2" s="283"/>
      <c r="E2" s="290" t="s">
        <v>42</v>
      </c>
      <c r="F2" s="266"/>
      <c r="G2" s="266"/>
      <c r="H2" s="266"/>
    </row>
    <row r="3" spans="2:9" s="9" customFormat="1" ht="24" customHeight="1" x14ac:dyDescent="0.25">
      <c r="B3" s="28" t="str">
        <f>WeekStart</f>
        <v>Monday</v>
      </c>
      <c r="C3" s="27" t="str">
        <f t="shared" ref="C3:H3" si="0">TEXT(C4,"dddd")</f>
        <v>Tuesday</v>
      </c>
      <c r="D3" s="27" t="str">
        <f t="shared" si="0"/>
        <v>Wednesday</v>
      </c>
      <c r="E3" s="27" t="str">
        <f t="shared" si="0"/>
        <v>Thursday</v>
      </c>
      <c r="F3" s="27" t="str">
        <f t="shared" si="0"/>
        <v>Friday</v>
      </c>
      <c r="G3" s="27" t="str">
        <f t="shared" si="0"/>
        <v>Saturday</v>
      </c>
      <c r="H3" s="26" t="str">
        <f t="shared" si="0"/>
        <v>Sunday</v>
      </c>
    </row>
    <row r="4" spans="2:9" s="4" customFormat="1" ht="24" customHeight="1" x14ac:dyDescent="0.25">
      <c r="B4" s="25">
        <f t="array" ref="B4:H4">DaysAndWeeks+DATE(CalendarYear,12,1)-WEEKDAY(DATE(CalendarYear,12,1),(WeekStart="Monday")+1)+1</f>
        <v>45992</v>
      </c>
      <c r="C4" s="25">
        <v>45993</v>
      </c>
      <c r="D4" s="25">
        <v>45994</v>
      </c>
      <c r="E4" s="25">
        <v>45995</v>
      </c>
      <c r="F4" s="25">
        <v>45996</v>
      </c>
      <c r="G4" s="113">
        <v>45997</v>
      </c>
      <c r="H4" s="114">
        <v>45998</v>
      </c>
    </row>
    <row r="5" spans="2:9" s="2" customFormat="1" ht="56.1" customHeight="1" thickBot="1" x14ac:dyDescent="0.3">
      <c r="B5" s="177"/>
      <c r="C5" s="23"/>
      <c r="D5" s="177"/>
      <c r="E5" s="177"/>
      <c r="F5" s="177"/>
      <c r="G5" s="115"/>
      <c r="H5" s="115"/>
    </row>
    <row r="6" spans="2:9" s="4" customFormat="1" ht="24" customHeight="1" x14ac:dyDescent="0.25">
      <c r="B6" s="179">
        <f t="array" ref="B6:H6">DaysAndWeeks+DATE(CalendarYear,12,1)-WEEKDAY(DATE(CalendarYear,12,1),(WeekStart="Monday")+1)+8</f>
        <v>45999</v>
      </c>
      <c r="C6" s="238">
        <v>46000</v>
      </c>
      <c r="D6" s="179">
        <v>46001</v>
      </c>
      <c r="E6" s="181">
        <v>46002</v>
      </c>
      <c r="F6" s="183">
        <v>46003</v>
      </c>
      <c r="G6" s="122">
        <v>46004</v>
      </c>
      <c r="H6" s="116">
        <v>46005</v>
      </c>
    </row>
    <row r="7" spans="2:9" s="2" customFormat="1" ht="56.1" customHeight="1" thickBot="1" x14ac:dyDescent="0.3">
      <c r="B7" s="237" t="s">
        <v>116</v>
      </c>
      <c r="C7" s="239"/>
      <c r="D7" s="237" t="s">
        <v>116</v>
      </c>
      <c r="E7" s="240" t="s">
        <v>117</v>
      </c>
      <c r="F7" s="241" t="s">
        <v>117</v>
      </c>
      <c r="G7" s="123"/>
      <c r="H7" s="117"/>
    </row>
    <row r="8" spans="2:9" s="4" customFormat="1" ht="24" customHeight="1" x14ac:dyDescent="0.25">
      <c r="B8" s="65">
        <f t="array" ref="B8:H8">DaysAndWeeks+DATE(CalendarYear,12,1)-WEEKDAY(DATE(CalendarYear,12,1),(WeekStart="Monday")+1)+15</f>
        <v>46006</v>
      </c>
      <c r="C8" s="24">
        <v>46007</v>
      </c>
      <c r="D8" s="65">
        <v>46008</v>
      </c>
      <c r="E8" s="65">
        <v>46009</v>
      </c>
      <c r="F8" s="65">
        <v>46010</v>
      </c>
      <c r="G8" s="118">
        <v>46011</v>
      </c>
      <c r="H8" s="118">
        <v>46012</v>
      </c>
    </row>
    <row r="9" spans="2:9" s="2" customFormat="1" ht="56.1" customHeight="1" x14ac:dyDescent="0.25">
      <c r="B9" s="23"/>
      <c r="C9" s="23"/>
      <c r="D9" s="23"/>
      <c r="E9" s="23"/>
      <c r="F9" s="23"/>
      <c r="G9" s="115"/>
      <c r="H9" s="115"/>
    </row>
    <row r="10" spans="2:9" s="4" customFormat="1" ht="24" customHeight="1" x14ac:dyDescent="0.25">
      <c r="B10" s="22">
        <f t="array" ref="B10:H10">DaysAndWeeks+DATE(CalendarYear,12,1)-WEEKDAY(DATE(CalendarYear,12,1),(WeekStart="Monday")+1)+22</f>
        <v>46013</v>
      </c>
      <c r="C10" s="22">
        <v>46014</v>
      </c>
      <c r="D10" s="22">
        <v>46015</v>
      </c>
      <c r="E10" s="22">
        <v>46016</v>
      </c>
      <c r="F10" s="22">
        <v>46017</v>
      </c>
      <c r="G10" s="116">
        <v>46018</v>
      </c>
      <c r="H10" s="116">
        <v>46019</v>
      </c>
    </row>
    <row r="11" spans="2:9" s="2" customFormat="1" ht="56.1" customHeight="1" x14ac:dyDescent="0.25">
      <c r="B11" s="291" t="s">
        <v>43</v>
      </c>
      <c r="C11" s="292"/>
      <c r="D11" s="292"/>
      <c r="E11" s="292"/>
      <c r="F11" s="293"/>
      <c r="G11" s="117"/>
      <c r="H11" s="117"/>
    </row>
    <row r="12" spans="2:9" s="4" customFormat="1" ht="24" customHeight="1" x14ac:dyDescent="0.25">
      <c r="B12" s="24">
        <f t="array" ref="B12:H12">DaysAndWeeks+DATE(CalendarYear,12,1)-WEEKDAY(DATE(CalendarYear,12,1),(WeekStart="Monday")+1)+29</f>
        <v>46020</v>
      </c>
      <c r="C12" s="24">
        <v>46021</v>
      </c>
      <c r="D12" s="24">
        <v>46022</v>
      </c>
      <c r="E12" s="24">
        <v>46023</v>
      </c>
      <c r="F12" s="24">
        <v>46024</v>
      </c>
      <c r="G12" s="118">
        <v>46025</v>
      </c>
      <c r="H12" s="118">
        <v>46026</v>
      </c>
    </row>
    <row r="13" spans="2:9" s="2" customFormat="1" ht="56.1" customHeight="1" thickBot="1" x14ac:dyDescent="0.3">
      <c r="B13" s="291" t="s">
        <v>43</v>
      </c>
      <c r="C13" s="292"/>
      <c r="D13" s="294"/>
      <c r="E13" s="294"/>
      <c r="F13" s="295"/>
      <c r="G13" s="119"/>
      <c r="H13" s="119"/>
    </row>
    <row r="14" spans="2:9" s="4" customFormat="1" ht="24" customHeight="1" x14ac:dyDescent="0.25">
      <c r="B14" s="22">
        <f t="array" ref="B14:C14">DaysAndWeeks+DATE(CalendarYear,12,1)-WEEKDAY(DATE(CalendarYear,12,1),(WeekStart="Monday")+1)+36</f>
        <v>46027</v>
      </c>
      <c r="C14" s="93">
        <v>46028</v>
      </c>
      <c r="D14" s="284" t="s">
        <v>32</v>
      </c>
      <c r="E14" s="285"/>
      <c r="F14" s="285"/>
      <c r="G14" s="285"/>
      <c r="H14" s="286"/>
    </row>
    <row r="15" spans="2:9" s="2" customFormat="1" ht="56.1" customHeight="1" thickBot="1" x14ac:dyDescent="0.3">
      <c r="B15" s="21"/>
      <c r="C15" s="94"/>
      <c r="D15" s="287" t="s">
        <v>12</v>
      </c>
      <c r="E15" s="288"/>
      <c r="F15" s="288"/>
      <c r="G15" s="288"/>
      <c r="H15" s="289"/>
    </row>
  </sheetData>
  <mergeCells count="6">
    <mergeCell ref="B2:D2"/>
    <mergeCell ref="D14:H14"/>
    <mergeCell ref="D15:H15"/>
    <mergeCell ref="E2:H2"/>
    <mergeCell ref="B11:F11"/>
    <mergeCell ref="B13:F13"/>
  </mergeCells>
  <conditionalFormatting sqref="B4:G4">
    <cfRule type="expression" dxfId="17" priority="1">
      <formula>DAY(B4)&gt;8</formula>
    </cfRule>
  </conditionalFormatting>
  <conditionalFormatting sqref="B12:H12 B14:C14">
    <cfRule type="expression" dxfId="16" priority="2">
      <formula>AND(DAY(B12)&gt;=1,DAY(B12)&lt;=15)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B00-000007000000}"/>
    <dataValidation allowBlank="1" showInputMessage="1" showErrorMessage="1" prompt="This row &amp; rows 7, 9, 11, 13, &amp; 15 are cells for entering daily notes related to the calendar day in the cell above." sqref="B5" xr:uid="{00000000-0002-0000-0B00-000006000000}"/>
    <dataValidation allowBlank="1" showInputMessage="1" prompt="Enter monthly Notes in this cell" sqref="D15:H15" xr:uid="{00000000-0002-0000-0B00-000005000000}"/>
    <dataValidation allowBlank="1" showInputMessage="1" prompt="Enter monthly Notes in cell below" sqref="D14:H14" xr:uid="{00000000-0002-0000-0B00-000004000000}"/>
    <dataValidation allowBlank="1" showInputMessage="1" showErrorMessage="1" prompt="This row contains weekday names for this calendar. This cell contains the starting day of the week. To change week start day, select a new weekday in January worksheet cell L5." sqref="B3" xr:uid="{00000000-0002-0000-0B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B00-000002000000}"/>
    <dataValidation allowBlank="1" showInputMessage="1" showErrorMessage="1" prompt="December month calendar" sqref="A1" xr:uid="{00000000-0002-0000-0B00-000001000000}"/>
    <dataValidation allowBlank="1" showInputMessage="1" showErrorMessage="1" prompt="Automatically determined weekday" sqref="C3:H3" xr:uid="{00000000-0002-0000-0B00-000000000000}"/>
  </dataValidations>
  <printOptions horizontalCentered="1"/>
  <pageMargins left="0.25" right="0.25" top="0.5" bottom="0.5" header="0.3" footer="0.3"/>
  <pageSetup scale="91" orientation="landscape" r:id="rId1"/>
  <headerFooter differentFirst="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2568B-D6BF-4417-A246-8BC6D49C7B12}">
  <sheetPr>
    <tabColor theme="8" tint="0.59999389629810485"/>
    <pageSetUpPr autoPageBreaks="0" fitToPage="1"/>
  </sheetPr>
  <dimension ref="B1:K16"/>
  <sheetViews>
    <sheetView showGridLines="0" topLeftCell="A5" zoomScaleNormal="100" workbookViewId="0">
      <selection activeCell="F9" sqref="F9"/>
    </sheetView>
  </sheetViews>
  <sheetFormatPr defaultColWidth="10" defaultRowHeight="15" x14ac:dyDescent="0.25"/>
  <cols>
    <col min="1" max="1" width="1.85546875" style="1" customWidth="1"/>
    <col min="2" max="5" width="19" style="1" customWidth="1"/>
    <col min="6" max="6" width="19.5703125" style="1" customWidth="1"/>
    <col min="7" max="8" width="19" style="1" customWidth="1"/>
    <col min="9" max="9" width="1.85546875" style="1" customWidth="1"/>
    <col min="10" max="10" width="9.85546875" style="1" customWidth="1"/>
    <col min="11" max="12" width="14" style="1" customWidth="1"/>
    <col min="13" max="13" width="1.85546875" style="1" customWidth="1"/>
    <col min="14" max="16384" width="10" style="1"/>
  </cols>
  <sheetData>
    <row r="1" spans="2:11" ht="9" customHeight="1" x14ac:dyDescent="0.25">
      <c r="I1" s="1" t="s">
        <v>37</v>
      </c>
    </row>
    <row r="2" spans="2:11" ht="96" customHeight="1" x14ac:dyDescent="0.25">
      <c r="B2" s="283" t="str">
        <f>"January "&amp;CalendarYear</f>
        <v>January 2026</v>
      </c>
      <c r="C2" s="283"/>
      <c r="D2" s="283"/>
      <c r="E2" s="290" t="s">
        <v>42</v>
      </c>
      <c r="F2" s="266"/>
      <c r="G2" s="266"/>
      <c r="H2" s="266"/>
    </row>
    <row r="3" spans="2:11" s="9" customFormat="1" ht="24" customHeight="1" x14ac:dyDescent="0.25">
      <c r="B3" s="28" t="str">
        <f>WeekStart</f>
        <v>Monday</v>
      </c>
      <c r="C3" s="27" t="str">
        <f t="shared" ref="C3:H3" si="0">TEXT(C4,"dddd")</f>
        <v>Tuesday</v>
      </c>
      <c r="D3" s="27" t="str">
        <f t="shared" si="0"/>
        <v>Wednesday</v>
      </c>
      <c r="E3" s="27" t="str">
        <f t="shared" si="0"/>
        <v>Thursday</v>
      </c>
      <c r="F3" s="27" t="str">
        <f t="shared" si="0"/>
        <v>Friday</v>
      </c>
      <c r="G3" s="27" t="str">
        <f t="shared" si="0"/>
        <v>Saturday</v>
      </c>
      <c r="H3" s="26" t="str">
        <f t="shared" si="0"/>
        <v>Sunday</v>
      </c>
    </row>
    <row r="4" spans="2:11" s="4" customFormat="1" ht="24" customHeight="1" x14ac:dyDescent="0.25">
      <c r="B4" s="25">
        <f t="array" ref="B4:H4">DaysAndWeeks+DATE(CalendarYear,1,1)-WEEKDAY(DATE(CalendarYear,1,1),(WeekStart="Monday")+1)+1</f>
        <v>46020</v>
      </c>
      <c r="C4" s="25">
        <v>46021</v>
      </c>
      <c r="D4" s="25">
        <v>46022</v>
      </c>
      <c r="E4" s="25">
        <v>46023</v>
      </c>
      <c r="F4" s="25">
        <v>46024</v>
      </c>
      <c r="G4" s="113">
        <v>46025</v>
      </c>
      <c r="H4" s="114">
        <v>46026</v>
      </c>
    </row>
    <row r="5" spans="2:11" s="2" customFormat="1" ht="56.1" customHeight="1" x14ac:dyDescent="0.25">
      <c r="B5" s="23"/>
      <c r="C5" s="23"/>
      <c r="D5" s="23"/>
      <c r="E5" s="23"/>
      <c r="F5" s="23"/>
      <c r="G5" s="115"/>
      <c r="H5" s="115"/>
    </row>
    <row r="6" spans="2:11" s="4" customFormat="1" ht="24" customHeight="1" x14ac:dyDescent="0.25">
      <c r="B6" s="22">
        <f t="array" ref="B6:H6">DaysAndWeeks+DATE(CalendarYear,1,1)-WEEKDAY(DATE(CalendarYear,1,1),(WeekStart="Monday")+1)+8</f>
        <v>46027</v>
      </c>
      <c r="C6" s="22">
        <v>46028</v>
      </c>
      <c r="D6" s="22">
        <v>46029</v>
      </c>
      <c r="E6" s="22">
        <v>46030</v>
      </c>
      <c r="F6" s="22">
        <v>46031</v>
      </c>
      <c r="G6" s="116">
        <v>46032</v>
      </c>
      <c r="H6" s="116">
        <v>46033</v>
      </c>
      <c r="K6" s="4" t="s">
        <v>48</v>
      </c>
    </row>
    <row r="7" spans="2:11" s="2" customFormat="1" ht="56.1" customHeight="1" thickBot="1" x14ac:dyDescent="0.3">
      <c r="B7" s="21"/>
      <c r="C7" s="62"/>
      <c r="D7" s="21"/>
      <c r="E7" s="21"/>
      <c r="F7" s="62"/>
      <c r="G7" s="117"/>
      <c r="H7" s="117"/>
    </row>
    <row r="8" spans="2:11" s="4" customFormat="1" ht="24" customHeight="1" x14ac:dyDescent="0.25">
      <c r="B8" s="60">
        <f t="array" ref="B8:H8">DaysAndWeeks+DATE(CalendarYear,1,1)-WEEKDAY(DATE(CalendarYear,1,1),(WeekStart="Monday")+1)+15</f>
        <v>46034</v>
      </c>
      <c r="C8" s="184">
        <v>46035</v>
      </c>
      <c r="D8" s="61">
        <v>46036</v>
      </c>
      <c r="E8" s="60">
        <v>46037</v>
      </c>
      <c r="F8" s="200">
        <v>46038</v>
      </c>
      <c r="G8" s="120">
        <v>46039</v>
      </c>
      <c r="H8" s="118">
        <v>46040</v>
      </c>
    </row>
    <row r="9" spans="2:11" s="2" customFormat="1" ht="61.5" customHeight="1" thickBot="1" x14ac:dyDescent="0.3">
      <c r="B9" s="63"/>
      <c r="C9" s="180"/>
      <c r="D9" s="64"/>
      <c r="E9" s="63"/>
      <c r="F9" s="201" t="s">
        <v>67</v>
      </c>
      <c r="G9" s="121"/>
      <c r="H9" s="115"/>
    </row>
    <row r="10" spans="2:11" s="4" customFormat="1" ht="24" customHeight="1" x14ac:dyDescent="0.25">
      <c r="B10" s="181">
        <f t="array" ref="B10:H10">DaysAndWeeks+DATE(CalendarYear,1,1)-WEEKDAY(DATE(CalendarYear,1,1),(WeekStart="Monday")+1)+22</f>
        <v>46041</v>
      </c>
      <c r="C10" s="182">
        <v>46042</v>
      </c>
      <c r="D10" s="182">
        <v>46043</v>
      </c>
      <c r="E10" s="182">
        <v>46044</v>
      </c>
      <c r="F10" s="183">
        <v>46045</v>
      </c>
      <c r="G10" s="122">
        <v>46046</v>
      </c>
      <c r="H10" s="116">
        <v>46047</v>
      </c>
    </row>
    <row r="11" spans="2:11" s="2" customFormat="1" ht="43.15" customHeight="1" x14ac:dyDescent="0.25">
      <c r="B11" s="296" t="s">
        <v>105</v>
      </c>
      <c r="C11" s="297"/>
      <c r="D11" s="297"/>
      <c r="E11" s="297"/>
      <c r="F11" s="298"/>
      <c r="G11" s="123"/>
      <c r="H11" s="117"/>
    </row>
    <row r="12" spans="2:11" s="2" customFormat="1" ht="13.5" thickBot="1" x14ac:dyDescent="0.3">
      <c r="B12" s="299" t="s">
        <v>104</v>
      </c>
      <c r="C12" s="300"/>
      <c r="D12" s="300"/>
      <c r="E12" s="300"/>
      <c r="F12" s="301"/>
      <c r="G12" s="198"/>
      <c r="H12" s="199"/>
    </row>
    <row r="13" spans="2:11" s="4" customFormat="1" ht="24" customHeight="1" x14ac:dyDescent="0.25">
      <c r="B13" s="65">
        <f t="array" ref="B13:H13">DaysAndWeeks+DATE(CalendarYear,1,1)-WEEKDAY(DATE(CalendarYear,1,1),(WeekStart="Monday")+1)+29</f>
        <v>46048</v>
      </c>
      <c r="C13" s="65">
        <v>46049</v>
      </c>
      <c r="D13" s="65">
        <v>46050</v>
      </c>
      <c r="E13" s="65">
        <v>46051</v>
      </c>
      <c r="F13" s="65">
        <v>46052</v>
      </c>
      <c r="G13" s="118">
        <v>46053</v>
      </c>
      <c r="H13" s="118">
        <v>46054</v>
      </c>
    </row>
    <row r="14" spans="2:11" s="2" customFormat="1" ht="56.1" customHeight="1" thickBot="1" x14ac:dyDescent="0.3">
      <c r="B14" s="23"/>
      <c r="C14" s="23"/>
      <c r="D14" s="23"/>
      <c r="E14" s="23"/>
      <c r="F14" s="23"/>
      <c r="G14" s="115"/>
      <c r="H14" s="115"/>
    </row>
    <row r="15" spans="2:11" s="4" customFormat="1" ht="24" customHeight="1" x14ac:dyDescent="0.25">
      <c r="B15" s="22">
        <f t="array" ref="B15:C15">DaysAndWeeks+DATE(CalendarYear,1,1)-WEEKDAY(DATE(CalendarYear,1,1),(WeekStart="Monday")+1)+36</f>
        <v>46055</v>
      </c>
      <c r="C15" s="22">
        <v>46056</v>
      </c>
      <c r="D15" s="284" t="s">
        <v>32</v>
      </c>
      <c r="E15" s="285"/>
      <c r="F15" s="285"/>
      <c r="G15" s="285"/>
      <c r="H15" s="286"/>
    </row>
    <row r="16" spans="2:11" s="2" customFormat="1" ht="56.1" customHeight="1" thickBot="1" x14ac:dyDescent="0.3">
      <c r="B16" s="21"/>
      <c r="C16" s="21"/>
      <c r="D16" s="287" t="s">
        <v>12</v>
      </c>
      <c r="E16" s="288"/>
      <c r="F16" s="288"/>
      <c r="G16" s="288"/>
      <c r="H16" s="289"/>
    </row>
  </sheetData>
  <mergeCells count="6">
    <mergeCell ref="B2:D2"/>
    <mergeCell ref="D15:H15"/>
    <mergeCell ref="D16:H16"/>
    <mergeCell ref="E2:H2"/>
    <mergeCell ref="B11:F11"/>
    <mergeCell ref="B12:F12"/>
  </mergeCells>
  <conditionalFormatting sqref="B4:G4">
    <cfRule type="expression" dxfId="15" priority="1">
      <formula>DAY(B4)&gt;8</formula>
    </cfRule>
  </conditionalFormatting>
  <conditionalFormatting sqref="B13:H13 B15:C15">
    <cfRule type="expression" dxfId="14" priority="2">
      <formula>AND(DAY(B13)&gt;=1,DAY(B13)&lt;=15)</formula>
    </cfRule>
  </conditionalFormatting>
  <dataValidations count="8">
    <dataValidation allowBlank="1" showInputMessage="1" prompt="Enter monthly Notes in cell below" sqref="D15:H15" xr:uid="{3C4F5D0F-A283-4DCE-A819-BD1A9C8EAC5E}"/>
    <dataValidation allowBlank="1" showInputMessage="1" prompt="Enter monthly Notes in this cell" sqref="D16:H16" xr:uid="{0729847B-8834-4E76-B068-91DB43307391}"/>
    <dataValidation allowBlank="1" showInputMessage="1" showErrorMessage="1" prompt="This row &amp; rows 7, 9, 11, 13, &amp; 15 are cells for entering daily notes related to the calendar day in the cell above." sqref="B5" xr:uid="{00000000-0002-0000-0000-000009000000}"/>
    <dataValidation allowBlank="1" showInputMessage="1" showErrorMessage="1" prompt="Automatically determined weekday" sqref="C3:H3" xr:uid="{00000000-0002-0000-0000-000008000000}"/>
    <dataValidation allowBlank="1" showInputMessage="1" showErrorMessage="1" prompt="The year in this cell is automatically updated based on the year entered in cell K5. Calendar below has dates for previous and next month with lighter font shade." sqref="B2:D2" xr:uid="{00000000-0002-0000-0000-000007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000-000006000000}"/>
    <dataValidation allowBlank="1" showInputMessage="1" showErrorMessage="1" prompt="This row contains weekday names for this calendar. This cell contains the starting day of the week. To change week start day, enter a new weekday in cell L5, in this worksheet." sqref="B3" xr:uid="{00000000-0002-0000-0000-000005000000}"/>
    <dataValidation allowBlank="1" showInputMessage="1" showErrorMessage="1" prompt="Create a custom one-month calendar in this workbook. Customize year and starting day of the week for all months with this January worksheet. Each month is on a separate worksheet." sqref="A1" xr:uid="{00000000-0002-0000-0000-000001000000}"/>
  </dataValidations>
  <printOptions horizontalCentered="1"/>
  <pageMargins left="0.25" right="0.25" top="0.5" bottom="0.5" header="0.3" footer="0.3"/>
  <pageSetup scale="90" orientation="landscape" r:id="rId1"/>
  <headerFooter differentFirst="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24528-70CF-49FA-BB48-1E38B781D8F6}">
  <sheetPr>
    <tabColor theme="8" tint="0.59999389629810485"/>
    <pageSetUpPr fitToPage="1"/>
  </sheetPr>
  <dimension ref="B1:I15"/>
  <sheetViews>
    <sheetView showGridLines="0" topLeftCell="A6" zoomScaleNormal="100" workbookViewId="0">
      <selection activeCell="J14" sqref="J14"/>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37</v>
      </c>
    </row>
    <row r="2" spans="2:9" ht="96" customHeight="1" x14ac:dyDescent="0.25">
      <c r="B2" s="283" t="str">
        <f>"February "&amp;CalendarYear</f>
        <v>February 2026</v>
      </c>
      <c r="C2" s="283"/>
      <c r="D2" s="283"/>
      <c r="E2" s="290" t="s">
        <v>42</v>
      </c>
      <c r="F2" s="266"/>
      <c r="G2" s="266"/>
      <c r="H2" s="266"/>
    </row>
    <row r="3" spans="2:9" s="9" customFormat="1" ht="24" customHeight="1" x14ac:dyDescent="0.25">
      <c r="B3" s="28" t="str">
        <f>WeekStart</f>
        <v>Monday</v>
      </c>
      <c r="C3" s="27" t="str">
        <f t="shared" ref="C3:H3" si="0">TEXT(C4,"dddd")</f>
        <v>Tuesday</v>
      </c>
      <c r="D3" s="27" t="str">
        <f t="shared" si="0"/>
        <v>Wednesday</v>
      </c>
      <c r="E3" s="27" t="str">
        <f t="shared" si="0"/>
        <v>Thursday</v>
      </c>
      <c r="F3" s="27" t="str">
        <f t="shared" si="0"/>
        <v>Friday</v>
      </c>
      <c r="G3" s="27" t="str">
        <f t="shared" si="0"/>
        <v>Saturday</v>
      </c>
      <c r="H3" s="26" t="str">
        <f t="shared" si="0"/>
        <v>Sunday</v>
      </c>
    </row>
    <row r="4" spans="2:9" s="4" customFormat="1" ht="24" customHeight="1" x14ac:dyDescent="0.25">
      <c r="B4" s="25">
        <f t="array" ref="B4:H4">DaysAndWeeks+DATE(CalendarYear,2,1)-WEEKDAY(DATE(CalendarYear,2,1),(WeekStart="Monday")+1)+1</f>
        <v>46048</v>
      </c>
      <c r="C4" s="25">
        <v>46049</v>
      </c>
      <c r="D4" s="25">
        <v>46050</v>
      </c>
      <c r="E4" s="25">
        <v>46051</v>
      </c>
      <c r="F4" s="25">
        <v>46052</v>
      </c>
      <c r="G4" s="113">
        <v>46053</v>
      </c>
      <c r="H4" s="114">
        <v>46054</v>
      </c>
    </row>
    <row r="5" spans="2:9" s="2" customFormat="1" ht="56.1" customHeight="1" thickBot="1" x14ac:dyDescent="0.3">
      <c r="B5" s="23"/>
      <c r="C5" s="177"/>
      <c r="D5" s="23"/>
      <c r="E5" s="23"/>
      <c r="F5" s="23"/>
      <c r="G5" s="115"/>
      <c r="H5" s="115"/>
    </row>
    <row r="6" spans="2:9" s="4" customFormat="1" ht="24" customHeight="1" x14ac:dyDescent="0.25">
      <c r="B6" s="93">
        <f t="array" ref="B6:H6">DaysAndWeeks+DATE(CalendarYear,2,1)-WEEKDAY(DATE(CalendarYear,2,1),(WeekStart="Monday")+1)+8</f>
        <v>46055</v>
      </c>
      <c r="C6" s="179">
        <v>46056</v>
      </c>
      <c r="D6" s="175">
        <v>46057</v>
      </c>
      <c r="E6" s="22">
        <v>46058</v>
      </c>
      <c r="F6" s="22">
        <v>46059</v>
      </c>
      <c r="G6" s="116">
        <v>46060</v>
      </c>
      <c r="H6" s="116">
        <v>46061</v>
      </c>
    </row>
    <row r="7" spans="2:9" s="2" customFormat="1" ht="56.1" customHeight="1" thickBot="1" x14ac:dyDescent="0.3">
      <c r="B7" s="94"/>
      <c r="C7" s="178" t="s">
        <v>84</v>
      </c>
      <c r="D7" s="176"/>
      <c r="E7" s="21"/>
      <c r="F7" s="21"/>
      <c r="G7" s="117"/>
      <c r="H7" s="117"/>
    </row>
    <row r="8" spans="2:9" s="4" customFormat="1" ht="24" customHeight="1" x14ac:dyDescent="0.25">
      <c r="B8" s="24">
        <f t="array" ref="B8:H8">DaysAndWeeks+DATE(CalendarYear,2,1)-WEEKDAY(DATE(CalendarYear,2,1),(WeekStart="Monday")+1)+15</f>
        <v>46062</v>
      </c>
      <c r="C8" s="65">
        <v>46063</v>
      </c>
      <c r="D8" s="24">
        <v>46064</v>
      </c>
      <c r="E8" s="24">
        <v>46065</v>
      </c>
      <c r="F8" s="24">
        <v>46066</v>
      </c>
      <c r="G8" s="118">
        <v>46067</v>
      </c>
      <c r="H8" s="118">
        <v>46068</v>
      </c>
    </row>
    <row r="9" spans="2:9" s="2" customFormat="1" ht="56.1" customHeight="1" x14ac:dyDescent="0.25">
      <c r="B9" s="23"/>
      <c r="C9" s="23"/>
      <c r="D9" s="23"/>
      <c r="E9" s="23"/>
      <c r="F9" s="23"/>
      <c r="G9" s="115"/>
      <c r="H9" s="115"/>
    </row>
    <row r="10" spans="2:9" s="4" customFormat="1" ht="24" customHeight="1" x14ac:dyDescent="0.25">
      <c r="B10" s="22">
        <f t="array" ref="B10:H10">DaysAndWeeks+DATE(CalendarYear,2,1)-WEEKDAY(DATE(CalendarYear,2,1),(WeekStart="Monday")+1)+22</f>
        <v>46069</v>
      </c>
      <c r="C10" s="22">
        <v>46070</v>
      </c>
      <c r="D10" s="22">
        <v>46071</v>
      </c>
      <c r="E10" s="22">
        <v>46072</v>
      </c>
      <c r="F10" s="22">
        <v>46073</v>
      </c>
      <c r="G10" s="116">
        <v>46074</v>
      </c>
      <c r="H10" s="116">
        <v>46075</v>
      </c>
    </row>
    <row r="11" spans="2:9" s="2" customFormat="1" ht="56.1" customHeight="1" x14ac:dyDescent="0.25">
      <c r="B11" s="291" t="s">
        <v>44</v>
      </c>
      <c r="C11" s="292"/>
      <c r="D11" s="292"/>
      <c r="E11" s="292"/>
      <c r="F11" s="293"/>
      <c r="G11" s="117"/>
      <c r="H11" s="117"/>
    </row>
    <row r="12" spans="2:9" s="4" customFormat="1" ht="24" customHeight="1" x14ac:dyDescent="0.25">
      <c r="B12" s="24">
        <f t="array" ref="B12:H12">DaysAndWeeks+DATE(CalendarYear,2,1)-WEEKDAY(DATE(CalendarYear,2,1),(WeekStart="Monday")+1)+29</f>
        <v>46076</v>
      </c>
      <c r="C12" s="24">
        <v>46077</v>
      </c>
      <c r="D12" s="24">
        <v>46078</v>
      </c>
      <c r="E12" s="24">
        <v>46079</v>
      </c>
      <c r="F12" s="24">
        <v>46080</v>
      </c>
      <c r="G12" s="118">
        <v>46081</v>
      </c>
      <c r="H12" s="118">
        <v>46082</v>
      </c>
    </row>
    <row r="13" spans="2:9" s="2" customFormat="1" ht="56.1" customHeight="1" thickBot="1" x14ac:dyDescent="0.3">
      <c r="B13" s="23"/>
      <c r="C13" s="23"/>
      <c r="D13" s="23"/>
      <c r="E13" s="23"/>
      <c r="F13" s="23"/>
      <c r="G13" s="115"/>
      <c r="H13" s="115"/>
    </row>
    <row r="14" spans="2:9" s="4" customFormat="1" ht="24" customHeight="1" x14ac:dyDescent="0.25">
      <c r="B14" s="22">
        <f t="array" ref="B14:C14">DaysAndWeeks+DATE(CalendarYear,2,1)-WEEKDAY(DATE(CalendarYear,2,1),(WeekStart="Monday")+1)+36</f>
        <v>46083</v>
      </c>
      <c r="C14" s="22">
        <v>46084</v>
      </c>
      <c r="D14" s="284" t="s">
        <v>32</v>
      </c>
      <c r="E14" s="285"/>
      <c r="F14" s="285"/>
      <c r="G14" s="285"/>
      <c r="H14" s="286"/>
    </row>
    <row r="15" spans="2:9" s="2" customFormat="1" ht="56.1" customHeight="1" thickBot="1" x14ac:dyDescent="0.3">
      <c r="B15" s="21"/>
      <c r="C15" s="21"/>
      <c r="D15" s="287" t="s">
        <v>12</v>
      </c>
      <c r="E15" s="288"/>
      <c r="F15" s="288"/>
      <c r="G15" s="288"/>
      <c r="H15" s="289"/>
    </row>
  </sheetData>
  <mergeCells count="5">
    <mergeCell ref="B2:D2"/>
    <mergeCell ref="D14:H14"/>
    <mergeCell ref="D15:H15"/>
    <mergeCell ref="E2:H2"/>
    <mergeCell ref="B11:F11"/>
  </mergeCells>
  <conditionalFormatting sqref="B4:G4">
    <cfRule type="expression" dxfId="13" priority="1">
      <formula>DAY(B4)&gt;8</formula>
    </cfRule>
  </conditionalFormatting>
  <conditionalFormatting sqref="B12:H12 B14:C14">
    <cfRule type="expression" dxfId="12" priority="2">
      <formula>AND(DAY(B12)&gt;=1,DAY(B12)&lt;=15)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100-000007000000}"/>
    <dataValidation allowBlank="1" showInputMessage="1" showErrorMessage="1" prompt="This row &amp; rows 7, 9, 11, 13, &amp; 15 are cells for entering daily notes related to the calendar day in the cell above." sqref="B5" xr:uid="{00000000-0002-0000-0100-000006000000}"/>
    <dataValidation allowBlank="1" showInputMessage="1" prompt="Enter monthly Notes in this cell" sqref="D15:H15" xr:uid="{CA889849-D43F-43D9-829D-E162017EF532}"/>
    <dataValidation allowBlank="1" showInputMessage="1" prompt="Enter monthly Notes in cell below" sqref="D14:H14" xr:uid="{D8E05948-B8AD-4D86-ABEF-FDE7BF99DBAC}"/>
    <dataValidation allowBlank="1" showInputMessage="1" showErrorMessage="1" prompt="February month calendar" sqref="A1" xr:uid="{00000000-0002-0000-0100-000003000000}"/>
    <dataValidation allowBlank="1" showInputMessage="1" showErrorMessage="1" prompt="This row contains weekday names for this calendar. This cell contains the starting day of the week. To change week start day, select a new weekday in January worksheet cell L5." sqref="B3" xr:uid="{00000000-0002-0000-01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100-000001000000}"/>
    <dataValidation allowBlank="1" showInputMessage="1" showErrorMessage="1" prompt="Automatically determined weekday" sqref="C3:H3" xr:uid="{00000000-0002-0000-0100-000000000000}"/>
  </dataValidations>
  <printOptions horizontalCentered="1"/>
  <pageMargins left="0.25" right="0.25" top="0.5" bottom="0.5" header="0.3" footer="0.3"/>
  <pageSetup scale="91" orientation="landscape" r:id="rId1"/>
  <headerFooter differentFirst="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6F90B-D06D-44E5-A045-4143C6154284}">
  <sheetPr>
    <tabColor theme="9" tint="0.59999389629810485"/>
    <pageSetUpPr fitToPage="1"/>
  </sheetPr>
  <dimension ref="B1:I15"/>
  <sheetViews>
    <sheetView showGridLines="0" topLeftCell="A3" zoomScaleNormal="100" workbookViewId="0">
      <selection activeCell="J14" sqref="J14"/>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37</v>
      </c>
    </row>
    <row r="2" spans="2:9" ht="96" customHeight="1" x14ac:dyDescent="0.25">
      <c r="B2" s="302" t="str">
        <f>"March "&amp;CalendarYear</f>
        <v>March 2026</v>
      </c>
      <c r="C2" s="302"/>
      <c r="D2" s="302"/>
      <c r="E2" s="310" t="s">
        <v>42</v>
      </c>
      <c r="F2" s="310"/>
      <c r="G2" s="310"/>
      <c r="H2" s="310"/>
    </row>
    <row r="3" spans="2:9" s="9" customFormat="1" ht="24" customHeight="1" x14ac:dyDescent="0.25">
      <c r="B3" s="36" t="str">
        <f>WeekStart</f>
        <v>Monday</v>
      </c>
      <c r="C3" s="35" t="str">
        <f t="shared" ref="C3:H3" si="0">TEXT(C4,"dddd")</f>
        <v>Tuesday</v>
      </c>
      <c r="D3" s="35" t="str">
        <f t="shared" si="0"/>
        <v>Wednesday</v>
      </c>
      <c r="E3" s="35" t="str">
        <f t="shared" si="0"/>
        <v>Thursday</v>
      </c>
      <c r="F3" s="35" t="str">
        <f t="shared" si="0"/>
        <v>Friday</v>
      </c>
      <c r="G3" s="35" t="str">
        <f t="shared" si="0"/>
        <v>Saturday</v>
      </c>
      <c r="H3" s="34" t="str">
        <f t="shared" si="0"/>
        <v>Sunday</v>
      </c>
    </row>
    <row r="4" spans="2:9" s="4" customFormat="1" ht="24" customHeight="1" x14ac:dyDescent="0.25">
      <c r="B4" s="33">
        <f t="array" ref="B4:H4">DaysAndWeeks+DATE(CalendarYear,3,1)-WEEKDAY(DATE(CalendarYear,3,1),(WeekStart="Monday")+1)+1</f>
        <v>46076</v>
      </c>
      <c r="C4" s="33">
        <v>46077</v>
      </c>
      <c r="D4" s="33">
        <v>46078</v>
      </c>
      <c r="E4" s="33">
        <v>46079</v>
      </c>
      <c r="F4" s="33">
        <v>46080</v>
      </c>
      <c r="G4" s="124">
        <v>46081</v>
      </c>
      <c r="H4" s="124">
        <v>46082</v>
      </c>
    </row>
    <row r="5" spans="2:9" s="2" customFormat="1" ht="56.1" customHeight="1" x14ac:dyDescent="0.25">
      <c r="B5" s="31"/>
      <c r="C5" s="31"/>
      <c r="D5" s="31"/>
      <c r="E5" s="31"/>
      <c r="F5" s="31"/>
      <c r="G5" s="125"/>
      <c r="H5" s="125"/>
    </row>
    <row r="6" spans="2:9" s="4" customFormat="1" ht="24" customHeight="1" x14ac:dyDescent="0.25">
      <c r="B6" s="30">
        <f t="array" ref="B6:H6">DaysAndWeeks+DATE(CalendarYear,3,1)-WEEKDAY(DATE(CalendarYear,3,1),(WeekStart="Monday")+1)+8</f>
        <v>46083</v>
      </c>
      <c r="C6" s="30">
        <v>46084</v>
      </c>
      <c r="D6" s="30">
        <v>46085</v>
      </c>
      <c r="E6" s="30">
        <v>46086</v>
      </c>
      <c r="F6" s="30">
        <v>46087</v>
      </c>
      <c r="G6" s="126">
        <v>46088</v>
      </c>
      <c r="H6" s="126">
        <v>46089</v>
      </c>
    </row>
    <row r="7" spans="2:9" s="2" customFormat="1" ht="56.1" customHeight="1" x14ac:dyDescent="0.25">
      <c r="B7" s="29"/>
      <c r="C7" s="29"/>
      <c r="D7" s="29"/>
      <c r="E7" s="29"/>
      <c r="F7" s="29"/>
      <c r="G7" s="127"/>
      <c r="H7" s="127"/>
    </row>
    <row r="8" spans="2:9" s="4" customFormat="1" ht="24" customHeight="1" x14ac:dyDescent="0.25">
      <c r="B8" s="32">
        <f t="array" ref="B8:H8">DaysAndWeeks+DATE(CalendarYear,3,1)-WEEKDAY(DATE(CalendarYear,3,1),(WeekStart="Monday")+1)+15</f>
        <v>46090</v>
      </c>
      <c r="C8" s="32">
        <v>46091</v>
      </c>
      <c r="D8" s="32">
        <v>46092</v>
      </c>
      <c r="E8" s="32">
        <v>46093</v>
      </c>
      <c r="F8" s="32">
        <v>46094</v>
      </c>
      <c r="G8" s="128">
        <v>46095</v>
      </c>
      <c r="H8" s="128">
        <v>46096</v>
      </c>
    </row>
    <row r="9" spans="2:9" s="2" customFormat="1" ht="56.1" customHeight="1" x14ac:dyDescent="0.25">
      <c r="B9" s="31"/>
      <c r="C9" s="31"/>
      <c r="D9" s="31"/>
      <c r="E9" s="31"/>
      <c r="F9" s="31"/>
      <c r="G9" s="125"/>
      <c r="H9" s="125"/>
    </row>
    <row r="10" spans="2:9" s="4" customFormat="1" ht="24" customHeight="1" x14ac:dyDescent="0.25">
      <c r="B10" s="30">
        <f t="array" ref="B10:H10">DaysAndWeeks+DATE(CalendarYear,3,1)-WEEKDAY(DATE(CalendarYear,3,1),(WeekStart="Monday")+1)+22</f>
        <v>46097</v>
      </c>
      <c r="C10" s="30">
        <v>46098</v>
      </c>
      <c r="D10" s="30">
        <v>46099</v>
      </c>
      <c r="E10" s="30">
        <v>46100</v>
      </c>
      <c r="F10" s="30">
        <v>46101</v>
      </c>
      <c r="G10" s="126">
        <v>46102</v>
      </c>
      <c r="H10" s="126">
        <v>46103</v>
      </c>
    </row>
    <row r="11" spans="2:9" s="2" customFormat="1" ht="56.1" customHeight="1" thickBot="1" x14ac:dyDescent="0.3">
      <c r="B11" s="29"/>
      <c r="C11" s="29"/>
      <c r="D11" s="29"/>
      <c r="E11" s="153"/>
      <c r="F11" s="153"/>
      <c r="G11" s="127"/>
      <c r="H11" s="127"/>
    </row>
    <row r="12" spans="2:9" s="4" customFormat="1" ht="24" customHeight="1" x14ac:dyDescent="0.25">
      <c r="B12" s="32">
        <f t="array" ref="B12:H12">DaysAndWeeks+DATE(CalendarYear,3,1)-WEEKDAY(DATE(CalendarYear,3,1),(WeekStart="Monday")+1)+29</f>
        <v>46104</v>
      </c>
      <c r="C12" s="32">
        <v>46105</v>
      </c>
      <c r="D12" s="56">
        <v>46106</v>
      </c>
      <c r="E12" s="143">
        <v>46107</v>
      </c>
      <c r="F12" s="144">
        <v>46108</v>
      </c>
      <c r="G12" s="133">
        <v>46109</v>
      </c>
      <c r="H12" s="128">
        <v>46110</v>
      </c>
    </row>
    <row r="13" spans="2:9" s="2" customFormat="1" ht="56.1" customHeight="1" thickBot="1" x14ac:dyDescent="0.3">
      <c r="B13" s="31"/>
      <c r="C13" s="31"/>
      <c r="D13" s="55"/>
      <c r="E13" s="313" t="s">
        <v>88</v>
      </c>
      <c r="F13" s="314"/>
      <c r="G13" s="152"/>
      <c r="H13" s="129"/>
    </row>
    <row r="14" spans="2:9" s="4" customFormat="1" ht="24" customHeight="1" x14ac:dyDescent="0.25">
      <c r="B14" s="30">
        <f t="array" ref="B14:C14">DaysAndWeeks+DATE(CalendarYear,3,1)-WEEKDAY(DATE(CalendarYear,3,1),(WeekStart="Monday")+1)+36</f>
        <v>46111</v>
      </c>
      <c r="C14" s="53">
        <v>46112</v>
      </c>
      <c r="D14" s="303" t="s">
        <v>32</v>
      </c>
      <c r="E14" s="304"/>
      <c r="F14" s="304"/>
      <c r="G14" s="305"/>
      <c r="H14" s="306"/>
    </row>
    <row r="15" spans="2:9" s="2" customFormat="1" ht="56.1" customHeight="1" thickBot="1" x14ac:dyDescent="0.3">
      <c r="B15" s="311" t="s">
        <v>45</v>
      </c>
      <c r="C15" s="312"/>
      <c r="D15" s="307" t="s">
        <v>12</v>
      </c>
      <c r="E15" s="308"/>
      <c r="F15" s="308"/>
      <c r="G15" s="308"/>
      <c r="H15" s="309"/>
    </row>
  </sheetData>
  <mergeCells count="6">
    <mergeCell ref="B2:D2"/>
    <mergeCell ref="D14:H14"/>
    <mergeCell ref="D15:H15"/>
    <mergeCell ref="E2:H2"/>
    <mergeCell ref="B15:C15"/>
    <mergeCell ref="E13:F13"/>
  </mergeCells>
  <conditionalFormatting sqref="B4:G4">
    <cfRule type="expression" dxfId="11" priority="1">
      <formula>DAY(B4)&gt;8</formula>
    </cfRule>
  </conditionalFormatting>
  <conditionalFormatting sqref="B12:H12 B14:C14">
    <cfRule type="expression" dxfId="10" priority="2">
      <formula>AND(DAY(B12)&gt;=1,DAY(B12)&lt;=15)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200-000007000000}"/>
    <dataValidation allowBlank="1" showInputMessage="1" prompt="Enter monthly Notes in cell below" sqref="D14:H14" xr:uid="{00000000-0002-0000-0200-000006000000}"/>
    <dataValidation allowBlank="1" showInputMessage="1" prompt="Enter monthly Notes in this cell" sqref="D15:H15" xr:uid="{00000000-0002-0000-0200-000005000000}"/>
    <dataValidation allowBlank="1" showInputMessage="1" showErrorMessage="1" prompt="This row &amp; rows 7, 9, 11, 13, &amp; 15 are cells for entering daily notes related to the calendar day in the cell above." sqref="B5" xr:uid="{00000000-0002-0000-02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200-000003000000}"/>
    <dataValidation allowBlank="1" showInputMessage="1" showErrorMessage="1" prompt="Automatically determined weekday" sqref="C3:H3" xr:uid="{00000000-0002-0000-02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200-000001000000}"/>
    <dataValidation allowBlank="1" showInputMessage="1" showErrorMessage="1" prompt="March month calendar" sqref="A1" xr:uid="{00000000-0002-0000-0200-000000000000}"/>
  </dataValidations>
  <printOptions horizontalCentered="1"/>
  <pageMargins left="0.25" right="0.25" top="0.5" bottom="0.5" header="0.3" footer="0.3"/>
  <pageSetup scale="91" orientation="landscape" r:id="rId1"/>
  <headerFooter differentFirs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66</vt:i4>
      </vt:variant>
    </vt:vector>
  </HeadingPairs>
  <TitlesOfParts>
    <vt:vector size="81" baseType="lpstr">
      <vt:lpstr>Exam Dates </vt:lpstr>
      <vt:lpstr>August 2025</vt:lpstr>
      <vt:lpstr>September 2025</vt:lpstr>
      <vt:lpstr>October 2025</vt:lpstr>
      <vt:lpstr>November 2025</vt:lpstr>
      <vt:lpstr>December 2025</vt:lpstr>
      <vt:lpstr>January 2026</vt:lpstr>
      <vt:lpstr>February 2026</vt:lpstr>
      <vt:lpstr>March 2026</vt:lpstr>
      <vt:lpstr>April 2026</vt:lpstr>
      <vt:lpstr>May 2026</vt:lpstr>
      <vt:lpstr>June 2026</vt:lpstr>
      <vt:lpstr>July 2026</vt:lpstr>
      <vt:lpstr>August 2026</vt:lpstr>
      <vt:lpstr>Calendar Background Data </vt:lpstr>
      <vt:lpstr>'April 2026'!CalendarYear</vt:lpstr>
      <vt:lpstr>'August 2026'!CalendarYear</vt:lpstr>
      <vt:lpstr>'February 2026'!CalendarYear</vt:lpstr>
      <vt:lpstr>'January 2026'!CalendarYear</vt:lpstr>
      <vt:lpstr>'July 2026'!CalendarYear</vt:lpstr>
      <vt:lpstr>'June 2026'!CalendarYear</vt:lpstr>
      <vt:lpstr>'March 2026'!CalendarYear</vt:lpstr>
      <vt:lpstr>'May 2026'!CalendarYear</vt:lpstr>
      <vt:lpstr>CalendarYear</vt:lpstr>
      <vt:lpstr>ColumnTitleRegion1..H12.1</vt:lpstr>
      <vt:lpstr>ColumnTitleRegion1..H12.10</vt:lpstr>
      <vt:lpstr>ColumnTitleRegion1..H12.11</vt:lpstr>
      <vt:lpstr>ColumnTitleRegion1..H12.12</vt:lpstr>
      <vt:lpstr>ColumnTitleRegion1..H12.2</vt:lpstr>
      <vt:lpstr>ColumnTitleRegion1..H12.3</vt:lpstr>
      <vt:lpstr>ColumnTitleRegion1..H12.4</vt:lpstr>
      <vt:lpstr>ColumnTitleRegion1..H12.5</vt:lpstr>
      <vt:lpstr>ColumnTitleRegion1..H12.6</vt:lpstr>
      <vt:lpstr>ColumnTitleRegion1..H12.7</vt:lpstr>
      <vt:lpstr>'August 2026'!ColumnTitleRegion1..H12.8</vt:lpstr>
      <vt:lpstr>ColumnTitleRegion1..H12.8</vt:lpstr>
      <vt:lpstr>ColumnTitleRegion1..H12.9</vt:lpstr>
      <vt:lpstr>ColumnTitleRegion2..C14.1</vt:lpstr>
      <vt:lpstr>ColumnTitleRegion2..C14.10</vt:lpstr>
      <vt:lpstr>ColumnTitleRegion2..C14.11</vt:lpstr>
      <vt:lpstr>ColumnTitleRegion2..C14.12</vt:lpstr>
      <vt:lpstr>ColumnTitleRegion2..C14.2</vt:lpstr>
      <vt:lpstr>ColumnTitleRegion2..C14.3</vt:lpstr>
      <vt:lpstr>ColumnTitleRegion2..C14.4</vt:lpstr>
      <vt:lpstr>ColumnTitleRegion2..C14.5</vt:lpstr>
      <vt:lpstr>ColumnTitleRegion2..C14.6</vt:lpstr>
      <vt:lpstr>ColumnTitleRegion2..C14.7</vt:lpstr>
      <vt:lpstr>'August 2026'!ColumnTitleRegion2..C14.8</vt:lpstr>
      <vt:lpstr>ColumnTitleRegion2..C14.8</vt:lpstr>
      <vt:lpstr>ColumnTitleRegion2..C14.9</vt:lpstr>
      <vt:lpstr>'April 2026'!Print_Area</vt:lpstr>
      <vt:lpstr>'August 2025'!Print_Area</vt:lpstr>
      <vt:lpstr>'August 2026'!Print_Area</vt:lpstr>
      <vt:lpstr>'December 2025'!Print_Area</vt:lpstr>
      <vt:lpstr>'February 2026'!Print_Area</vt:lpstr>
      <vt:lpstr>'January 2026'!Print_Area</vt:lpstr>
      <vt:lpstr>'July 2026'!Print_Area</vt:lpstr>
      <vt:lpstr>'June 2026'!Print_Area</vt:lpstr>
      <vt:lpstr>'March 2026'!Print_Area</vt:lpstr>
      <vt:lpstr>'May 2026'!Print_Area</vt:lpstr>
      <vt:lpstr>'November 2025'!Print_Area</vt:lpstr>
      <vt:lpstr>'October 2025'!Print_Area</vt:lpstr>
      <vt:lpstr>'September 2025'!Print_Area</vt:lpstr>
      <vt:lpstr>'April 2026'!RowTitleRegion1..K3</vt:lpstr>
      <vt:lpstr>'August 2026'!RowTitleRegion1..K3</vt:lpstr>
      <vt:lpstr>'February 2026'!RowTitleRegion1..K3</vt:lpstr>
      <vt:lpstr>'January 2026'!RowTitleRegion1..K3</vt:lpstr>
      <vt:lpstr>'July 2026'!RowTitleRegion1..K3</vt:lpstr>
      <vt:lpstr>'June 2026'!RowTitleRegion1..K3</vt:lpstr>
      <vt:lpstr>'March 2026'!RowTitleRegion1..K3</vt:lpstr>
      <vt:lpstr>'May 2026'!RowTitleRegion1..K3</vt:lpstr>
      <vt:lpstr>RowTitleRegion1..K3</vt:lpstr>
      <vt:lpstr>'April 2026'!WeekStart</vt:lpstr>
      <vt:lpstr>'August 2026'!WeekStart</vt:lpstr>
      <vt:lpstr>'February 2026'!WeekStart</vt:lpstr>
      <vt:lpstr>'January 2026'!WeekStart</vt:lpstr>
      <vt:lpstr>'July 2026'!WeekStart</vt:lpstr>
      <vt:lpstr>'June 2026'!WeekStart</vt:lpstr>
      <vt:lpstr>'March 2026'!WeekStart</vt:lpstr>
      <vt:lpstr>'May 2026'!WeekStart</vt:lpstr>
      <vt:lpstr>WeekStart</vt:lpstr>
    </vt:vector>
  </TitlesOfParts>
  <Company>ST MARTINS CATHOLIC ACADEMY CV13 6BF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Hickey</dc:creator>
  <cp:lastModifiedBy>J Hickey</cp:lastModifiedBy>
  <cp:lastPrinted>2025-10-06T09:30:13Z</cp:lastPrinted>
  <dcterms:created xsi:type="dcterms:W3CDTF">2022-09-23T08:26:26Z</dcterms:created>
  <dcterms:modified xsi:type="dcterms:W3CDTF">2025-10-06T10:19:49Z</dcterms:modified>
</cp:coreProperties>
</file>