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quinascmat-my.sharepoint.com/personal/jhickey_saint-martins_net/Documents/Exams/Exam Dates &amp; Deadlines/2026-27/"/>
    </mc:Choice>
  </mc:AlternateContent>
  <xr:revisionPtr revIDLastSave="2097" documentId="8_{37E2889A-C15C-4954-B80C-B5C995D94AD1}" xr6:coauthVersionLast="47" xr6:coauthVersionMax="47" xr10:uidLastSave="{C9962FF5-517C-486E-9291-F6653105B4AD}"/>
  <bookViews>
    <workbookView xWindow="-28920" yWindow="-120" windowWidth="29040" windowHeight="15720" activeTab="3" xr2:uid="{C7396025-5C31-4306-899A-DAF562D9ACAF}"/>
  </bookViews>
  <sheets>
    <sheet name="Exam Dates  " sheetId="20" r:id="rId1"/>
    <sheet name="August 2026" sheetId="4" r:id="rId2"/>
    <sheet name="September 2026" sheetId="5" r:id="rId3"/>
    <sheet name="October 2026" sheetId="6" r:id="rId4"/>
    <sheet name="November 2026" sheetId="7" r:id="rId5"/>
    <sheet name="December 2026" sheetId="8" r:id="rId6"/>
    <sheet name="January 2027" sheetId="9" r:id="rId7"/>
    <sheet name="February 2027" sheetId="10" r:id="rId8"/>
    <sheet name="March 2027" sheetId="11" r:id="rId9"/>
    <sheet name="April 2027" sheetId="12" r:id="rId10"/>
    <sheet name="May 2027" sheetId="13" r:id="rId11"/>
    <sheet name="June 2027" sheetId="14" r:id="rId12"/>
    <sheet name="July 2027" sheetId="15" r:id="rId13"/>
    <sheet name="August 2027" sheetId="16" r:id="rId14"/>
    <sheet name="Calendar Background Data " sheetId="17" r:id="rId15"/>
  </sheets>
  <externalReferences>
    <externalReference r:id="rId16"/>
  </externalReferences>
  <definedNames>
    <definedName name="_xlnm._FilterDatabase" localSheetId="0" hidden="1">'Exam Dates  '!$A$2:$C$31</definedName>
    <definedName name="CalendarYear" localSheetId="9">'Calendar Background Data '!$A$9</definedName>
    <definedName name="CalendarYear" localSheetId="13">'Calendar Background Data '!$A$9</definedName>
    <definedName name="CalendarYear" localSheetId="0">'[1]Calendar Background Data '!$A$4</definedName>
    <definedName name="CalendarYear" localSheetId="7">'Calendar Background Data '!$A$9</definedName>
    <definedName name="CalendarYear" localSheetId="6">'Calendar Background Data '!$A$9</definedName>
    <definedName name="CalendarYear" localSheetId="12">'Calendar Background Data '!$A$9</definedName>
    <definedName name="CalendarYear" localSheetId="11">'Calendar Background Data '!$A$9</definedName>
    <definedName name="CalendarYear" localSheetId="8">'Calendar Background Data '!$A$9</definedName>
    <definedName name="CalendarYear" localSheetId="10">'Calendar Background Data '!$A$9</definedName>
    <definedName name="CalendarYear">'Calendar Background Data '!$A$4</definedName>
    <definedName name="ColumnTitleRegion1..H12.1">'January 2027'!$B$3</definedName>
    <definedName name="ColumnTitleRegion1..H12.10">'October 2026'!$B$3</definedName>
    <definedName name="ColumnTitleRegion1..H12.11">'November 2026'!$B$3</definedName>
    <definedName name="ColumnTitleRegion1..H12.12">'December 2026'!$B$3</definedName>
    <definedName name="ColumnTitleRegion1..H12.2">'February 2027'!$B$3</definedName>
    <definedName name="ColumnTitleRegion1..H12.3">'March 2027'!$B$3</definedName>
    <definedName name="ColumnTitleRegion1..H12.4">'April 2027'!$B$3</definedName>
    <definedName name="ColumnTitleRegion1..H12.5">'May 2027'!$B$3</definedName>
    <definedName name="ColumnTitleRegion1..H12.6">'June 2027'!$B$3</definedName>
    <definedName name="ColumnTitleRegion1..H12.7">'July 2027'!$B$3</definedName>
    <definedName name="ColumnTitleRegion1..H12.8" localSheetId="13">'August 2027'!$B$3</definedName>
    <definedName name="ColumnTitleRegion1..H12.8">'August 2026'!$B$3</definedName>
    <definedName name="ColumnTitleRegion1..H12.9">'September 2026'!$B$3</definedName>
    <definedName name="ColumnTitleRegion2..C14.1">'January 2027'!$B$3</definedName>
    <definedName name="ColumnTitleRegion2..C14.10">'October 2026'!$B$3</definedName>
    <definedName name="ColumnTitleRegion2..C14.11">'November 2026'!$B$3</definedName>
    <definedName name="ColumnTitleRegion2..C14.12">'December 2026'!$B$3</definedName>
    <definedName name="ColumnTitleRegion2..C14.2">'February 2027'!$B$3</definedName>
    <definedName name="ColumnTitleRegion2..C14.3">'March 2027'!$B$3</definedName>
    <definedName name="ColumnTitleRegion2..C14.4">'April 2027'!$B$3</definedName>
    <definedName name="ColumnTitleRegion2..C14.5">'May 2027'!$B$3</definedName>
    <definedName name="ColumnTitleRegion2..C14.6">'June 2027'!$B$3</definedName>
    <definedName name="ColumnTitleRegion2..C14.7">'July 2027'!$B$3</definedName>
    <definedName name="ColumnTitleRegion2..C14.8" localSheetId="13">'August 2027'!$B$3</definedName>
    <definedName name="ColumnTitleRegion2..C14.8">'August 2026'!$B$3</definedName>
    <definedName name="ColumnTitleRegion2..C14.9">'September 2026'!$B$3</definedName>
    <definedName name="DaysAndWeeks" localSheetId="9">{0,1,2,3,4,5,6} + {0;1;2;3;4;5}*7</definedName>
    <definedName name="DaysAndWeeks" localSheetId="13">{0,1,2,3,4,5,6} + {0;1;2;3;4;5}*7</definedName>
    <definedName name="DaysAndWeeks" localSheetId="5">{0,1,2,3,4,5,6} + {0;1;2;3;4;5}*7</definedName>
    <definedName name="DaysAndWeeks" localSheetId="0">{0,1,2,3,4,5,6} + {0;1;2;3;4;5}*7</definedName>
    <definedName name="DaysAndWeeks" localSheetId="7">{0,1,2,3,4,5,6} + {0;1;2;3;4;5}*7</definedName>
    <definedName name="DaysAndWeeks" localSheetId="6">{0,1,2,3,4,5,6} + {0;1;2;3;4;5}*7</definedName>
    <definedName name="DaysAndWeeks" localSheetId="12">{0,1,2,3,4,5,6} + {0;1;2;3;4;5}*7</definedName>
    <definedName name="DaysAndWeeks" localSheetId="11">{0,1,2,3,4,5,6} + {0;1;2;3;4;5}*7</definedName>
    <definedName name="DaysAndWeeks" localSheetId="8">{0,1,2,3,4,5,6} + {0;1;2;3;4;5}*7</definedName>
    <definedName name="DaysAndWeeks" localSheetId="10">{0,1,2,3,4,5,6} + {0;1;2;3;4;5}*7</definedName>
    <definedName name="DaysAndWeeks" localSheetId="4">{0,1,2,3,4,5,6} + {0;1;2;3;4;5}*7</definedName>
    <definedName name="DaysAndWeeks" localSheetId="3">{0,1,2,3,4,5,6} + {0;1;2;3;4;5}*7</definedName>
    <definedName name="DaysAndWeeks" localSheetId="2">{0,1,2,3,4,5,6} + {0;1;2;3;4;5}*7</definedName>
    <definedName name="DaysAndWeeks">{0,1,2,3,4,5,6} + {0;1;2;3;4;5}*7</definedName>
    <definedName name="_xlnm.Print_Area" localSheetId="9">'April 2027'!$A:$I</definedName>
    <definedName name="_xlnm.Print_Area" localSheetId="1">'August 2026'!$A:$I</definedName>
    <definedName name="_xlnm.Print_Area" localSheetId="13">'August 2027'!$A:$I</definedName>
    <definedName name="_xlnm.Print_Area" localSheetId="5">'December 2026'!$A:$I</definedName>
    <definedName name="_xlnm.Print_Area" localSheetId="7">'February 2027'!$A:$I</definedName>
    <definedName name="_xlnm.Print_Area" localSheetId="6">'January 2027'!$A:$I</definedName>
    <definedName name="_xlnm.Print_Area" localSheetId="12">'July 2027'!$A:$I</definedName>
    <definedName name="_xlnm.Print_Area" localSheetId="11">'June 2027'!$A:$I</definedName>
    <definedName name="_xlnm.Print_Area" localSheetId="8">'March 2027'!$A:$I</definedName>
    <definedName name="_xlnm.Print_Area" localSheetId="10">'May 2027'!$A:$I</definedName>
    <definedName name="_xlnm.Print_Area" localSheetId="4">'November 2026'!$A:$I</definedName>
    <definedName name="_xlnm.Print_Area" localSheetId="3">'October 2026'!$A:$I</definedName>
    <definedName name="_xlnm.Print_Area" localSheetId="2">'September 2026'!$A:$I</definedName>
    <definedName name="RowTitleRegion1..K3" localSheetId="9">'Calendar Background Data '!$A$8</definedName>
    <definedName name="RowTitleRegion1..K3" localSheetId="13">'Calendar Background Data '!$A$8</definedName>
    <definedName name="RowTitleRegion1..K3" localSheetId="7">'Calendar Background Data '!$A$8</definedName>
    <definedName name="RowTitleRegion1..K3" localSheetId="6">'Calendar Background Data '!$A$8</definedName>
    <definedName name="RowTitleRegion1..K3" localSheetId="12">'Calendar Background Data '!$A$8</definedName>
    <definedName name="RowTitleRegion1..K3" localSheetId="11">'Calendar Background Data '!$A$8</definedName>
    <definedName name="RowTitleRegion1..K3" localSheetId="8">'Calendar Background Data '!$A$8</definedName>
    <definedName name="RowTitleRegion1..K3" localSheetId="10">'Calendar Background Data '!$A$8</definedName>
    <definedName name="RowTitleRegion1..K3">'Calendar Background Data '!$A$3</definedName>
    <definedName name="Slicer_Year_Group">#N/A</definedName>
    <definedName name="WeekStart" localSheetId="9">'Calendar Background Data '!$B$9</definedName>
    <definedName name="WeekStart" localSheetId="13">'Calendar Background Data '!$B$9</definedName>
    <definedName name="WeekStart" localSheetId="0">'[1]Calendar Background Data '!$B$4</definedName>
    <definedName name="WeekStart" localSheetId="7">'Calendar Background Data '!$B$9</definedName>
    <definedName name="WeekStart" localSheetId="6">'Calendar Background Data '!$B$9</definedName>
    <definedName name="WeekStart" localSheetId="12">'Calendar Background Data '!$B$9</definedName>
    <definedName name="WeekStart" localSheetId="11">'Calendar Background Data '!$B$9</definedName>
    <definedName name="WeekStart" localSheetId="8">'Calendar Background Data '!$B$9</definedName>
    <definedName name="WeekStart" localSheetId="10">'Calendar Background Data '!$B$9</definedName>
    <definedName name="WeekStart">'Calendar Background Data '!$B$4</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7"/>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6" l="1"/>
  <c r="B3" i="16"/>
  <c r="B4" i="16" a="1"/>
  <c r="H4" i="16" s="1"/>
  <c r="H3" i="16" s="1"/>
  <c r="B6" i="16" a="1"/>
  <c r="B6" i="16" s="1"/>
  <c r="B8" i="16" a="1"/>
  <c r="D8" i="16" s="1"/>
  <c r="B8" i="16"/>
  <c r="B10" i="16" a="1"/>
  <c r="H10" i="16" s="1"/>
  <c r="B12" i="16" a="1"/>
  <c r="B12" i="16" s="1"/>
  <c r="B14" i="16" a="1"/>
  <c r="B14" i="16" s="1"/>
  <c r="B2" i="15"/>
  <c r="B3" i="15"/>
  <c r="B4" i="15" a="1"/>
  <c r="G4" i="15" s="1"/>
  <c r="G3" i="15" s="1"/>
  <c r="B6" i="15" a="1"/>
  <c r="B6" i="15" s="1"/>
  <c r="B8" i="15" a="1"/>
  <c r="F8" i="15" s="1"/>
  <c r="B10" i="15" a="1"/>
  <c r="E10" i="15" s="1"/>
  <c r="B12" i="15" a="1"/>
  <c r="B12" i="15" s="1"/>
  <c r="B14" i="15" a="1"/>
  <c r="B14" i="15" s="1"/>
  <c r="B2" i="14"/>
  <c r="B3" i="14"/>
  <c r="B4" i="14" a="1"/>
  <c r="E4" i="14" s="1"/>
  <c r="E3" i="14" s="1"/>
  <c r="B10" i="14" a="1"/>
  <c r="B10" i="14" s="1"/>
  <c r="B17" i="14" a="1"/>
  <c r="F17" i="14" s="1"/>
  <c r="B23" i="14" a="1"/>
  <c r="E23" i="14" s="1"/>
  <c r="B25" i="14" a="1"/>
  <c r="B25" i="14" s="1"/>
  <c r="B27" i="14" a="1"/>
  <c r="C27" i="14" s="1"/>
  <c r="B2" i="13"/>
  <c r="B3" i="13"/>
  <c r="B4" i="13" a="1"/>
  <c r="H4" i="13" s="1"/>
  <c r="H3" i="13" s="1"/>
  <c r="B6" i="13" a="1"/>
  <c r="B6" i="13" s="1"/>
  <c r="B8" i="13" a="1"/>
  <c r="F8" i="13" s="1"/>
  <c r="B13" i="13" a="1"/>
  <c r="G13" i="13" s="1"/>
  <c r="B19" i="13" a="1"/>
  <c r="B19" i="13" s="1"/>
  <c r="B25" i="13" a="1"/>
  <c r="B25" i="13" s="1"/>
  <c r="B2" i="12"/>
  <c r="B3" i="12"/>
  <c r="B4" i="12" a="1"/>
  <c r="E4" i="12" s="1"/>
  <c r="E3" i="12" s="1"/>
  <c r="B6" i="12" a="1"/>
  <c r="B6" i="12" s="1"/>
  <c r="B8" i="12" a="1"/>
  <c r="F8" i="12" s="1"/>
  <c r="B12" i="12" a="1"/>
  <c r="E12" i="12" s="1"/>
  <c r="B15" i="12" a="1"/>
  <c r="B15" i="12" s="1"/>
  <c r="B17" i="12" a="1"/>
  <c r="C17" i="12" s="1"/>
  <c r="B2" i="11"/>
  <c r="B3" i="11"/>
  <c r="B4" i="11" a="1"/>
  <c r="F4" i="11" s="1"/>
  <c r="F3" i="11" s="1"/>
  <c r="B6" i="11" a="1"/>
  <c r="B6" i="11" s="1"/>
  <c r="B8" i="11" a="1"/>
  <c r="B8" i="11" s="1"/>
  <c r="B10" i="11" a="1"/>
  <c r="F10" i="11" s="1"/>
  <c r="B12" i="11" a="1"/>
  <c r="B12" i="11" s="1"/>
  <c r="B14" i="11" a="1"/>
  <c r="B14" i="11" s="1"/>
  <c r="B2" i="10"/>
  <c r="B3" i="10"/>
  <c r="B4" i="10" a="1"/>
  <c r="F4" i="10" s="1"/>
  <c r="F3" i="10" s="1"/>
  <c r="B6" i="10" a="1"/>
  <c r="B6" i="10" s="1"/>
  <c r="B8" i="10" a="1"/>
  <c r="B8" i="10" s="1"/>
  <c r="B10" i="10" a="1"/>
  <c r="F10" i="10" s="1"/>
  <c r="B12" i="10" a="1"/>
  <c r="B12" i="10" s="1"/>
  <c r="B14" i="10" a="1"/>
  <c r="B14" i="10" s="1"/>
  <c r="B2" i="9"/>
  <c r="B3" i="9"/>
  <c r="B4" i="9" a="1"/>
  <c r="E4" i="9" s="1"/>
  <c r="E3" i="9" s="1"/>
  <c r="B6" i="9" a="1"/>
  <c r="B6" i="9" s="1"/>
  <c r="B8" i="9" a="1"/>
  <c r="B8" i="9" s="1"/>
  <c r="B10" i="9" a="1"/>
  <c r="F10" i="9" s="1"/>
  <c r="B13" i="9" a="1"/>
  <c r="B13" i="9" s="1"/>
  <c r="B15" i="9" a="1"/>
  <c r="B15" i="9" s="1"/>
  <c r="F6" i="16" l="1"/>
  <c r="E4" i="15"/>
  <c r="E3" i="15" s="1"/>
  <c r="F4" i="15"/>
  <c r="F3" i="15" s="1"/>
  <c r="B8" i="12"/>
  <c r="D12" i="12"/>
  <c r="B4" i="14"/>
  <c r="B27" i="14"/>
  <c r="D23" i="14"/>
  <c r="C23" i="14"/>
  <c r="C4" i="15"/>
  <c r="C3" i="15" s="1"/>
  <c r="G4" i="16"/>
  <c r="G3" i="16" s="1"/>
  <c r="G6" i="11"/>
  <c r="B4" i="15"/>
  <c r="F4" i="16"/>
  <c r="F3" i="16" s="1"/>
  <c r="E4" i="11"/>
  <c r="E3" i="11" s="1"/>
  <c r="B4" i="12"/>
  <c r="C14" i="15"/>
  <c r="D4" i="11"/>
  <c r="D3" i="11" s="1"/>
  <c r="C12" i="12"/>
  <c r="E8" i="13"/>
  <c r="B23" i="14"/>
  <c r="C10" i="15"/>
  <c r="C14" i="16"/>
  <c r="H6" i="11"/>
  <c r="C8" i="13"/>
  <c r="B10" i="15"/>
  <c r="G10" i="16"/>
  <c r="C4" i="13"/>
  <c r="C3" i="13" s="1"/>
  <c r="F10" i="16"/>
  <c r="E4" i="16"/>
  <c r="E3" i="16" s="1"/>
  <c r="B4" i="13"/>
  <c r="E10" i="14"/>
  <c r="H10" i="15"/>
  <c r="D4" i="15"/>
  <c r="D3" i="15" s="1"/>
  <c r="E10" i="16"/>
  <c r="D4" i="16"/>
  <c r="D3" i="16" s="1"/>
  <c r="D8" i="15"/>
  <c r="G10" i="15"/>
  <c r="D10" i="16"/>
  <c r="C25" i="13"/>
  <c r="D4" i="14"/>
  <c r="D3" i="14" s="1"/>
  <c r="F10" i="15"/>
  <c r="C10" i="16"/>
  <c r="C4" i="14"/>
  <c r="C3" i="14" s="1"/>
  <c r="D10" i="15"/>
  <c r="B10" i="16"/>
  <c r="C4" i="16"/>
  <c r="C3" i="16" s="1"/>
  <c r="C4" i="11"/>
  <c r="C3" i="11" s="1"/>
  <c r="H6" i="12"/>
  <c r="D8" i="13"/>
  <c r="C8" i="16"/>
  <c r="B4" i="16"/>
  <c r="H6" i="16"/>
  <c r="B17" i="12"/>
  <c r="D4" i="13"/>
  <c r="D3" i="13" s="1"/>
  <c r="H4" i="15"/>
  <c r="H3" i="15" s="1"/>
  <c r="G6" i="16"/>
  <c r="H12" i="16"/>
  <c r="G12" i="16"/>
  <c r="F12" i="16"/>
  <c r="E12" i="16"/>
  <c r="E6" i="16"/>
  <c r="D12" i="16"/>
  <c r="H8" i="16"/>
  <c r="D6" i="16"/>
  <c r="C12" i="16"/>
  <c r="G8" i="16"/>
  <c r="C6" i="16"/>
  <c r="F8" i="16"/>
  <c r="E8" i="16"/>
  <c r="E8" i="15"/>
  <c r="E25" i="14"/>
  <c r="D13" i="13"/>
  <c r="C13" i="13"/>
  <c r="H10" i="14"/>
  <c r="C8" i="15"/>
  <c r="D4" i="12"/>
  <c r="D3" i="12" s="1"/>
  <c r="B13" i="13"/>
  <c r="G10" i="14"/>
  <c r="B8" i="15"/>
  <c r="C4" i="12"/>
  <c r="C3" i="12" s="1"/>
  <c r="F10" i="14"/>
  <c r="H12" i="15"/>
  <c r="H6" i="15"/>
  <c r="G12" i="15"/>
  <c r="G6" i="15"/>
  <c r="F12" i="15"/>
  <c r="F6" i="15"/>
  <c r="E12" i="15"/>
  <c r="E6" i="15"/>
  <c r="D12" i="15"/>
  <c r="H8" i="15"/>
  <c r="D6" i="15"/>
  <c r="C12" i="15"/>
  <c r="G8" i="15"/>
  <c r="C6" i="15"/>
  <c r="H17" i="14"/>
  <c r="G17" i="14"/>
  <c r="E17" i="14"/>
  <c r="G6" i="12"/>
  <c r="F13" i="13"/>
  <c r="F4" i="13"/>
  <c r="F3" i="13" s="1"/>
  <c r="G25" i="14"/>
  <c r="C17" i="14"/>
  <c r="G4" i="13"/>
  <c r="G3" i="13" s="1"/>
  <c r="H25" i="14"/>
  <c r="D17" i="14"/>
  <c r="E13" i="13"/>
  <c r="E4" i="13"/>
  <c r="E3" i="13" s="1"/>
  <c r="F25" i="14"/>
  <c r="B17" i="14"/>
  <c r="D25" i="14"/>
  <c r="D10" i="14"/>
  <c r="C25" i="14"/>
  <c r="C10" i="14"/>
  <c r="H23" i="14"/>
  <c r="H4" i="14"/>
  <c r="H3" i="14" s="1"/>
  <c r="G23" i="14"/>
  <c r="G4" i="14"/>
  <c r="G3" i="14" s="1"/>
  <c r="F23" i="14"/>
  <c r="F4" i="14"/>
  <c r="F3" i="14" s="1"/>
  <c r="F6" i="12"/>
  <c r="H13" i="13"/>
  <c r="B8" i="13"/>
  <c r="H19" i="13"/>
  <c r="H6" i="13"/>
  <c r="G19" i="13"/>
  <c r="G6" i="13"/>
  <c r="F19" i="13"/>
  <c r="F6" i="13"/>
  <c r="E19" i="13"/>
  <c r="E6" i="13"/>
  <c r="D19" i="13"/>
  <c r="H8" i="13"/>
  <c r="D6" i="13"/>
  <c r="C19" i="13"/>
  <c r="G8" i="13"/>
  <c r="C6" i="13"/>
  <c r="G12" i="10"/>
  <c r="G12" i="11"/>
  <c r="H15" i="12"/>
  <c r="B12" i="12"/>
  <c r="H12" i="10"/>
  <c r="H12" i="11"/>
  <c r="F12" i="10"/>
  <c r="F12" i="11"/>
  <c r="D8" i="12"/>
  <c r="E8" i="12"/>
  <c r="E12" i="10"/>
  <c r="E12" i="11"/>
  <c r="C8" i="12"/>
  <c r="G15" i="12"/>
  <c r="F15" i="12"/>
  <c r="E15" i="12"/>
  <c r="E6" i="12"/>
  <c r="D15" i="12"/>
  <c r="H8" i="12"/>
  <c r="D6" i="12"/>
  <c r="C15" i="12"/>
  <c r="G8" i="12"/>
  <c r="C6" i="12"/>
  <c r="H12" i="12"/>
  <c r="H4" i="12"/>
  <c r="H3" i="12" s="1"/>
  <c r="G12" i="12"/>
  <c r="G4" i="12"/>
  <c r="G3" i="12" s="1"/>
  <c r="F12" i="12"/>
  <c r="F4" i="12"/>
  <c r="F3" i="12" s="1"/>
  <c r="E6" i="11"/>
  <c r="B4" i="11"/>
  <c r="F6" i="11"/>
  <c r="E4" i="10"/>
  <c r="E3" i="10" s="1"/>
  <c r="C10" i="11"/>
  <c r="D4" i="10"/>
  <c r="D3" i="10" s="1"/>
  <c r="C4" i="10"/>
  <c r="C3" i="10" s="1"/>
  <c r="E10" i="11"/>
  <c r="E8" i="11"/>
  <c r="H10" i="11"/>
  <c r="D8" i="11"/>
  <c r="H4" i="11"/>
  <c r="H3" i="11" s="1"/>
  <c r="D10" i="11"/>
  <c r="B10" i="11"/>
  <c r="D12" i="11"/>
  <c r="H8" i="11"/>
  <c r="D6" i="11"/>
  <c r="C12" i="11"/>
  <c r="G8" i="11"/>
  <c r="C6" i="11"/>
  <c r="F8" i="11"/>
  <c r="C14" i="11"/>
  <c r="G10" i="11"/>
  <c r="C8" i="11"/>
  <c r="G4" i="11"/>
  <c r="G3" i="11" s="1"/>
  <c r="H6" i="10"/>
  <c r="G6" i="10"/>
  <c r="F6" i="10"/>
  <c r="E10" i="10"/>
  <c r="D10" i="10"/>
  <c r="B4" i="10"/>
  <c r="C10" i="10"/>
  <c r="B10" i="10"/>
  <c r="E6" i="10"/>
  <c r="E8" i="10"/>
  <c r="H10" i="10"/>
  <c r="D8" i="10"/>
  <c r="H4" i="10"/>
  <c r="H3" i="10" s="1"/>
  <c r="C14" i="10"/>
  <c r="G10" i="10"/>
  <c r="C8" i="10"/>
  <c r="G4" i="10"/>
  <c r="G3" i="10" s="1"/>
  <c r="D12" i="10"/>
  <c r="H8" i="10"/>
  <c r="D6" i="10"/>
  <c r="C12" i="10"/>
  <c r="G8" i="10"/>
  <c r="C6" i="10"/>
  <c r="F8" i="10"/>
  <c r="D4" i="9"/>
  <c r="D3" i="9" s="1"/>
  <c r="C4" i="9"/>
  <c r="C3" i="9" s="1"/>
  <c r="E10" i="9"/>
  <c r="H13" i="9"/>
  <c r="D10" i="9"/>
  <c r="H6" i="9"/>
  <c r="G13" i="9"/>
  <c r="C10" i="9"/>
  <c r="G6" i="9"/>
  <c r="F13" i="9"/>
  <c r="B10" i="9"/>
  <c r="F6" i="9"/>
  <c r="B4" i="9"/>
  <c r="E6" i="9"/>
  <c r="D13" i="9"/>
  <c r="H8" i="9"/>
  <c r="D6" i="9"/>
  <c r="C13" i="9"/>
  <c r="G8" i="9"/>
  <c r="C6" i="9"/>
  <c r="E8" i="9"/>
  <c r="E13" i="9"/>
  <c r="F8" i="9"/>
  <c r="H10" i="9"/>
  <c r="D8" i="9"/>
  <c r="H4" i="9"/>
  <c r="H3" i="9" s="1"/>
  <c r="C15" i="9"/>
  <c r="G10" i="9"/>
  <c r="C8" i="9"/>
  <c r="G4" i="9"/>
  <c r="G3" i="9" s="1"/>
  <c r="F4" i="9"/>
  <c r="F3" i="9" s="1"/>
  <c r="B2" i="8" l="1"/>
  <c r="B3" i="8"/>
  <c r="B4" i="8" a="1"/>
  <c r="F4" i="8" s="1"/>
  <c r="F3" i="8" s="1"/>
  <c r="B6" i="8" a="1"/>
  <c r="F6" i="8" s="1"/>
  <c r="B8" i="8" a="1"/>
  <c r="B8" i="8" s="1"/>
  <c r="B10" i="8" a="1"/>
  <c r="F10" i="8" s="1"/>
  <c r="B12" i="8" a="1"/>
  <c r="D12" i="8" s="1"/>
  <c r="B14" i="8" a="1"/>
  <c r="B14" i="8" s="1"/>
  <c r="B2" i="7"/>
  <c r="B3" i="7"/>
  <c r="B4" i="7" a="1"/>
  <c r="E4" i="7" s="1"/>
  <c r="E3" i="7" s="1"/>
  <c r="B6" i="7" a="1"/>
  <c r="B6" i="7" s="1"/>
  <c r="B8" i="7" a="1"/>
  <c r="F8" i="7" s="1"/>
  <c r="B10" i="7" a="1"/>
  <c r="E10" i="7" s="1"/>
  <c r="B13" i="7" a="1"/>
  <c r="B13" i="7" s="1"/>
  <c r="B16" i="7" a="1"/>
  <c r="B16" i="7" s="1"/>
  <c r="B2" i="6"/>
  <c r="B3" i="6"/>
  <c r="B4" i="6" a="1"/>
  <c r="H4" i="6" s="1"/>
  <c r="H3" i="6" s="1"/>
  <c r="B6" i="6" a="1"/>
  <c r="C6" i="6" s="1"/>
  <c r="B8" i="6" a="1"/>
  <c r="D8" i="6" s="1"/>
  <c r="B10" i="6" a="1"/>
  <c r="H10" i="6" s="1"/>
  <c r="B12" i="6" a="1"/>
  <c r="C12" i="6" s="1"/>
  <c r="B14" i="6" a="1"/>
  <c r="B14" i="6" s="1"/>
  <c r="B2" i="5"/>
  <c r="B3" i="5"/>
  <c r="B4" i="5" a="1"/>
  <c r="E4" i="5" s="1"/>
  <c r="E3" i="5" s="1"/>
  <c r="B6" i="5" a="1"/>
  <c r="B6" i="5" s="1"/>
  <c r="B8" i="5" a="1"/>
  <c r="F8" i="5" s="1"/>
  <c r="B10" i="5" a="1"/>
  <c r="B12" i="5" a="1"/>
  <c r="B12" i="5" s="1"/>
  <c r="B14" i="5" a="1"/>
  <c r="B14" i="5" s="1"/>
  <c r="B2" i="4"/>
  <c r="B3" i="4"/>
  <c r="B4" i="4" a="1"/>
  <c r="F4" i="4" s="1"/>
  <c r="F3" i="4" s="1"/>
  <c r="B6" i="4" a="1"/>
  <c r="D6" i="4" s="1"/>
  <c r="B8" i="4" a="1"/>
  <c r="B8" i="4" s="1"/>
  <c r="B10" i="4" a="1"/>
  <c r="H10" i="4" s="1"/>
  <c r="B12" i="4" a="1"/>
  <c r="D12" i="4" s="1"/>
  <c r="B14" i="4" a="1"/>
  <c r="B14" i="4" s="1"/>
  <c r="E10" i="5" l="1"/>
  <c r="C10" i="5"/>
  <c r="B10" i="5"/>
  <c r="B10" i="7"/>
  <c r="C10" i="7"/>
  <c r="H12" i="5"/>
  <c r="G12" i="5"/>
  <c r="B10" i="6"/>
  <c r="F13" i="7"/>
  <c r="B12" i="8"/>
  <c r="E4" i="6"/>
  <c r="E3" i="6" s="1"/>
  <c r="D4" i="6"/>
  <c r="D3" i="6" s="1"/>
  <c r="D4" i="7"/>
  <c r="D3" i="7" s="1"/>
  <c r="D4" i="5"/>
  <c r="D3" i="5" s="1"/>
  <c r="B10" i="8"/>
  <c r="E6" i="8"/>
  <c r="C4" i="6"/>
  <c r="C3" i="6" s="1"/>
  <c r="D6" i="8"/>
  <c r="C8" i="6"/>
  <c r="C6" i="8"/>
  <c r="D10" i="7"/>
  <c r="C12" i="8"/>
  <c r="B6" i="8"/>
  <c r="E4" i="8"/>
  <c r="E3" i="8" s="1"/>
  <c r="G4" i="4"/>
  <c r="G3" i="4" s="1"/>
  <c r="E10" i="8"/>
  <c r="D4" i="8"/>
  <c r="D3" i="8" s="1"/>
  <c r="D10" i="8"/>
  <c r="C4" i="8"/>
  <c r="C3" i="8" s="1"/>
  <c r="B4" i="6"/>
  <c r="E6" i="7"/>
  <c r="C10" i="8"/>
  <c r="B4" i="8"/>
  <c r="C10" i="6"/>
  <c r="H12" i="8"/>
  <c r="G6" i="7"/>
  <c r="E12" i="8"/>
  <c r="G6" i="8"/>
  <c r="G12" i="8"/>
  <c r="H6" i="7"/>
  <c r="F12" i="8"/>
  <c r="H6" i="8"/>
  <c r="D10" i="5"/>
  <c r="D10" i="6"/>
  <c r="F6" i="7"/>
  <c r="H8" i="8"/>
  <c r="G8" i="8"/>
  <c r="F8" i="8"/>
  <c r="E8" i="8"/>
  <c r="H10" i="8"/>
  <c r="D8" i="8"/>
  <c r="H4" i="8"/>
  <c r="H3" i="8" s="1"/>
  <c r="C14" i="8"/>
  <c r="G10" i="8"/>
  <c r="C8" i="8"/>
  <c r="G4" i="8"/>
  <c r="G3" i="8" s="1"/>
  <c r="C16" i="7"/>
  <c r="H8" i="7"/>
  <c r="C4" i="7"/>
  <c r="C3" i="7" s="1"/>
  <c r="B12" i="6"/>
  <c r="E13" i="7"/>
  <c r="H12" i="6"/>
  <c r="G12" i="6"/>
  <c r="F12" i="6"/>
  <c r="B6" i="6"/>
  <c r="E8" i="7"/>
  <c r="B4" i="7"/>
  <c r="E12" i="6"/>
  <c r="C4" i="5"/>
  <c r="C3" i="5" s="1"/>
  <c r="D8" i="7"/>
  <c r="H6" i="5"/>
  <c r="D12" i="6"/>
  <c r="G4" i="6"/>
  <c r="G3" i="6" s="1"/>
  <c r="H13" i="7"/>
  <c r="C8" i="7"/>
  <c r="F4" i="6"/>
  <c r="F3" i="6" s="1"/>
  <c r="G13" i="7"/>
  <c r="B8" i="7"/>
  <c r="D13" i="7"/>
  <c r="D6" i="7"/>
  <c r="C13" i="7"/>
  <c r="G8" i="7"/>
  <c r="C6" i="7"/>
  <c r="H10" i="7"/>
  <c r="H4" i="7"/>
  <c r="H3" i="7" s="1"/>
  <c r="G10" i="7"/>
  <c r="G4" i="7"/>
  <c r="G3" i="7" s="1"/>
  <c r="F10" i="7"/>
  <c r="F4" i="7"/>
  <c r="F3" i="7" s="1"/>
  <c r="C14" i="5"/>
  <c r="G6" i="5"/>
  <c r="B4" i="5"/>
  <c r="F6" i="6"/>
  <c r="H6" i="6"/>
  <c r="C14" i="6"/>
  <c r="F10" i="6"/>
  <c r="D6" i="6"/>
  <c r="G6" i="6"/>
  <c r="G10" i="6"/>
  <c r="E6" i="6"/>
  <c r="B8" i="5"/>
  <c r="E10" i="6"/>
  <c r="B8" i="6"/>
  <c r="H8" i="6"/>
  <c r="G8" i="6"/>
  <c r="F8" i="6"/>
  <c r="E8" i="6"/>
  <c r="F6" i="4"/>
  <c r="F12" i="5"/>
  <c r="E12" i="5"/>
  <c r="F6" i="5"/>
  <c r="C4" i="4"/>
  <c r="C3" i="4" s="1"/>
  <c r="E8" i="5"/>
  <c r="D8" i="5"/>
  <c r="C8" i="5"/>
  <c r="E6" i="5"/>
  <c r="D12" i="5"/>
  <c r="H8" i="5"/>
  <c r="D6" i="5"/>
  <c r="C12" i="5"/>
  <c r="G8" i="5"/>
  <c r="C6" i="5"/>
  <c r="H10" i="5"/>
  <c r="H4" i="5"/>
  <c r="H3" i="5" s="1"/>
  <c r="G10" i="5"/>
  <c r="G4" i="5"/>
  <c r="G3" i="5" s="1"/>
  <c r="F10" i="5"/>
  <c r="F4" i="5"/>
  <c r="F3" i="5" s="1"/>
  <c r="C10" i="4"/>
  <c r="E4" i="4"/>
  <c r="E3" i="4" s="1"/>
  <c r="H12" i="4"/>
  <c r="B10" i="4"/>
  <c r="D4" i="4"/>
  <c r="D3" i="4" s="1"/>
  <c r="B12" i="4"/>
  <c r="D10" i="4"/>
  <c r="G12" i="4"/>
  <c r="E6" i="4"/>
  <c r="G10" i="4"/>
  <c r="C6" i="4"/>
  <c r="F10" i="4"/>
  <c r="B6" i="4"/>
  <c r="E10" i="4"/>
  <c r="F12" i="4"/>
  <c r="H6" i="4"/>
  <c r="E12" i="4"/>
  <c r="C12" i="4"/>
  <c r="G6" i="4"/>
  <c r="H8" i="4"/>
  <c r="B4" i="4"/>
  <c r="G8" i="4"/>
  <c r="F8" i="4"/>
  <c r="E8" i="4"/>
  <c r="D8" i="4"/>
  <c r="H4" i="4"/>
  <c r="H3" i="4" s="1"/>
  <c r="C14" i="4"/>
  <c r="C8" i="4"/>
</calcChain>
</file>

<file path=xl/sharedStrings.xml><?xml version="1.0" encoding="utf-8"?>
<sst xmlns="http://schemas.openxmlformats.org/spreadsheetml/2006/main" count="256" uniqueCount="115">
  <si>
    <t xml:space="preserve">Year Group </t>
  </si>
  <si>
    <t xml:space="preserve">Session </t>
  </si>
  <si>
    <t xml:space="preserve">Date </t>
  </si>
  <si>
    <t>Year 11</t>
  </si>
  <si>
    <t xml:space="preserve">GCSE Dance Practical Assessment (component 1) </t>
  </si>
  <si>
    <t xml:space="preserve">GCSE Mock Examinations (in Hall) </t>
  </si>
  <si>
    <t>BTEC Construction External Written Examination (PM Session)</t>
  </si>
  <si>
    <t xml:space="preserve">GCSE French &amp; Spanish Mock Speaking Assessments </t>
  </si>
  <si>
    <t xml:space="preserve">BTEC January Exam Series Results Day </t>
  </si>
  <si>
    <t xml:space="preserve">Year 7 </t>
  </si>
  <si>
    <t xml:space="preserve">Year 8 </t>
  </si>
  <si>
    <t xml:space="preserve">Year 9 </t>
  </si>
  <si>
    <t>GCSE French &amp; Spanish Speaking Assessments</t>
  </si>
  <si>
    <t xml:space="preserve">Year 10 </t>
  </si>
  <si>
    <t xml:space="preserve">Year 10 In-house Examinations (in Hall) </t>
  </si>
  <si>
    <t xml:space="preserve">GCSE English Language Speaking Assessments (JW class) </t>
  </si>
  <si>
    <t xml:space="preserve">GCSE PE Practical Moderation </t>
  </si>
  <si>
    <t>GCSE Drama Practical Assessment (component 2)</t>
  </si>
  <si>
    <t xml:space="preserve">GCSE PE PEP Assessment </t>
  </si>
  <si>
    <t xml:space="preserve">Year 11 </t>
  </si>
  <si>
    <t xml:space="preserve">GCSE Results Day </t>
  </si>
  <si>
    <t xml:space="preserve">Other Classroom Assessments, Non-Examination Assessments &amp; Coursework may run throughout the year. These dates will be decided &amp; communicated by the subject teachers. </t>
  </si>
  <si>
    <t xml:space="preserve"> </t>
  </si>
  <si>
    <t xml:space="preserve">Exam &amp; Assessment Calendar </t>
  </si>
  <si>
    <t>Summer Holidays</t>
  </si>
  <si>
    <t>Notes</t>
  </si>
  <si>
    <t xml:space="preserve">1/2 Term Holiday </t>
  </si>
  <si>
    <t xml:space="preserve">Year 11 GCSE Mock Exams (in hall) </t>
  </si>
  <si>
    <t xml:space="preserve">SCHOOL INSET DAY </t>
  </si>
  <si>
    <t>Click here for timetable (available 2 weeks before)</t>
  </si>
  <si>
    <t xml:space="preserve">Year GCSE 11 Mock Exams (in hall) </t>
  </si>
  <si>
    <t>Christmas Holidays</t>
  </si>
  <si>
    <t>`</t>
  </si>
  <si>
    <r>
      <t xml:space="preserve">BTEC Construction External Written Examination </t>
    </r>
    <r>
      <rPr>
        <b/>
        <sz val="8"/>
        <color theme="1" tint="0.14999847407452621"/>
        <rFont val="Calibri"/>
        <family val="2"/>
        <scheme val="minor"/>
      </rPr>
      <t>(PM Session</t>
    </r>
    <r>
      <rPr>
        <b/>
        <sz val="10"/>
        <color theme="1" tint="0.14999847407452621"/>
        <rFont val="Calibri"/>
        <family val="2"/>
        <scheme val="minor"/>
      </rPr>
      <t xml:space="preserve">)  </t>
    </r>
    <r>
      <rPr>
        <b/>
        <sz val="8"/>
        <color theme="1" tint="0.14999847407452621"/>
        <rFont val="Calibri"/>
        <family val="2"/>
        <scheme val="minor"/>
      </rPr>
      <t>Winter Series</t>
    </r>
    <r>
      <rPr>
        <b/>
        <sz val="10"/>
        <color theme="1" tint="0.14999847407452621"/>
        <rFont val="Calibri"/>
        <family val="2"/>
        <scheme val="minor"/>
      </rPr>
      <t xml:space="preserve"> </t>
    </r>
  </si>
  <si>
    <t xml:space="preserve"> Mock GCSE MFL Speaking Assessents </t>
  </si>
  <si>
    <t xml:space="preserve">Timetable will be availble from subject teacher nearer the time </t>
  </si>
  <si>
    <t>Easter Holidays</t>
  </si>
  <si>
    <t xml:space="preserve">Year 7/8/9  In-house Examinations taster in Hall                                          (2 exam sessions for each year group)                                                     </t>
  </si>
  <si>
    <t xml:space="preserve">Click here for timetable (available 2 weeks before) </t>
  </si>
  <si>
    <t xml:space="preserve">Timetable available from subject teacher 2 weeks before </t>
  </si>
  <si>
    <t>Click here for PDF timetable</t>
  </si>
  <si>
    <t>Click here for Excel timetable</t>
  </si>
  <si>
    <t xml:space="preserve">GCSE Summer Examinations </t>
  </si>
  <si>
    <r>
      <rPr>
        <b/>
        <u/>
        <sz val="11"/>
        <color theme="1" tint="0.14999847407452621"/>
        <rFont val="Calibri"/>
        <family val="2"/>
        <scheme val="minor"/>
      </rPr>
      <t>GCSE/ External Exams ONLY</t>
    </r>
    <r>
      <rPr>
        <b/>
        <sz val="11"/>
        <color theme="1" tint="0.14999847407452621"/>
        <rFont val="Calibri"/>
        <family val="2"/>
        <scheme val="minor"/>
      </rPr>
      <t>- If an exam is due to run over the school day, candidates are required to arrange alternative provision for gettign home. Please pay particular attention to Monday exams. Due to regulations, even if an exam is due to finish before 2:30pm, 
we cannot release candidates until 2:30pm.</t>
    </r>
  </si>
  <si>
    <t xml:space="preserve">Click here for Excel timetable </t>
  </si>
  <si>
    <t>Year 10 In-house Examinations (in hall)</t>
  </si>
  <si>
    <t xml:space="preserve">Year 10 In-house Examinations (in hall) </t>
  </si>
  <si>
    <t xml:space="preserve">Click here for PDF timetable </t>
  </si>
  <si>
    <r>
      <rPr>
        <b/>
        <i/>
        <u/>
        <sz val="12"/>
        <color theme="1" tint="0.14999847407452621"/>
        <rFont val="Calibri"/>
        <family val="2"/>
        <scheme val="minor"/>
      </rPr>
      <t xml:space="preserve">All GCSE students </t>
    </r>
    <r>
      <rPr>
        <b/>
        <i/>
        <sz val="11"/>
        <color theme="1" tint="0.14999847407452621"/>
        <rFont val="Calibri"/>
        <family val="2"/>
        <scheme val="minor"/>
      </rPr>
      <t xml:space="preserve">must be available up until this date. </t>
    </r>
  </si>
  <si>
    <r>
      <rPr>
        <b/>
        <sz val="11"/>
        <color theme="1" tint="0.14999847407452621"/>
        <rFont val="Calibri"/>
        <family val="2"/>
        <scheme val="minor"/>
      </rPr>
      <t>Year 10 English Speaking Assessments</t>
    </r>
    <r>
      <rPr>
        <b/>
        <sz val="12"/>
        <color theme="1" tint="0.14999847407452621"/>
        <rFont val="Calibri"/>
        <family val="2"/>
        <scheme val="minor"/>
      </rPr>
      <t xml:space="preserve">   </t>
    </r>
    <r>
      <rPr>
        <b/>
        <sz val="10"/>
        <color theme="1" tint="0.14999847407452621"/>
        <rFont val="Calibri"/>
        <family val="2"/>
        <scheme val="minor"/>
      </rPr>
      <t xml:space="preserve">         </t>
    </r>
    <r>
      <rPr>
        <sz val="10"/>
        <color theme="1" tint="0.14999847407452621"/>
        <rFont val="Calibri"/>
        <family val="2"/>
        <scheme val="minor"/>
      </rPr>
      <t xml:space="preserve">  </t>
    </r>
    <r>
      <rPr>
        <sz val="8"/>
        <color theme="1" tint="0.14999847407452621"/>
        <rFont val="Calibri"/>
        <family val="2"/>
        <scheme val="minor"/>
      </rPr>
      <t xml:space="preserve">(JW Class) </t>
    </r>
  </si>
  <si>
    <t xml:space="preserve">Summer Holidays </t>
  </si>
  <si>
    <t xml:space="preserve">GCSE, CNAT &amp; BTEC Results Day </t>
  </si>
  <si>
    <t xml:space="preserve">August- December </t>
  </si>
  <si>
    <t>Calendar Settings</t>
  </si>
  <si>
    <t>Year</t>
  </si>
  <si>
    <t>Week Start</t>
  </si>
  <si>
    <t>Monday</t>
  </si>
  <si>
    <t xml:space="preserve">January- August </t>
  </si>
  <si>
    <t>Examination Contingency Day- All year 11s must be available up until and including this date</t>
  </si>
  <si>
    <t>Year 11 GCSE Art External Task Assessments      (11A)</t>
  </si>
  <si>
    <t xml:space="preserve">Year 11 BTEC January Series Results Day </t>
  </si>
  <si>
    <t xml:space="preserve">Timetable </t>
  </si>
  <si>
    <t xml:space="preserve">Click here (available 2 weeks before) </t>
  </si>
  <si>
    <t xml:space="preserve">GCSE D&amp;T Controlled Assessment </t>
  </si>
  <si>
    <t xml:space="preserve">GCSE PE Mock Practical Moderation </t>
  </si>
  <si>
    <t xml:space="preserve">Click here  (available 2 weeks before) </t>
  </si>
  <si>
    <t>Click here</t>
  </si>
  <si>
    <t xml:space="preserve">GCSE &amp; CNAT Summer Exam Series </t>
  </si>
  <si>
    <r>
      <t xml:space="preserve">TBC </t>
    </r>
    <r>
      <rPr>
        <sz val="9"/>
        <color theme="1"/>
        <rFont val="Arial Rounded MT Bold"/>
        <family val="2"/>
      </rPr>
      <t xml:space="preserve">(see teacher for date)                    </t>
    </r>
    <r>
      <rPr>
        <sz val="12"/>
        <color theme="1"/>
        <rFont val="Arial Rounded MT Bold"/>
        <family val="2"/>
      </rPr>
      <t xml:space="preserve">             </t>
    </r>
  </si>
  <si>
    <r>
      <t>TBC</t>
    </r>
    <r>
      <rPr>
        <sz val="9"/>
        <color theme="1"/>
        <rFont val="Arial Rounded MT Bold"/>
        <family val="2"/>
      </rPr>
      <t xml:space="preserve"> (see teacher for date)                                 </t>
    </r>
  </si>
  <si>
    <t>Yr11 GCSE Art Portfolio Assessments Day 1</t>
  </si>
  <si>
    <t>Yr11 GCSE Art Portfolio Assessments Day 2</t>
  </si>
  <si>
    <r>
      <t xml:space="preserve">Year 10 In-house Examinations </t>
    </r>
    <r>
      <rPr>
        <b/>
        <sz val="11"/>
        <color theme="1" tint="0.14999847407452621"/>
        <rFont val="Calibri"/>
        <family val="2"/>
        <scheme val="minor"/>
      </rPr>
      <t>(in hall)</t>
    </r>
  </si>
  <si>
    <r>
      <t xml:space="preserve">Year 9 Art Assessment </t>
    </r>
    <r>
      <rPr>
        <sz val="8"/>
        <color theme="1" tint="0.14999847407452621"/>
        <rFont val="Calibri"/>
        <family val="2"/>
        <scheme val="minor"/>
      </rPr>
      <t>Group 1</t>
    </r>
  </si>
  <si>
    <r>
      <t>Year 9 Art Assessment</t>
    </r>
    <r>
      <rPr>
        <b/>
        <sz val="11"/>
        <color theme="1" tint="0.14999847407452621"/>
        <rFont val="Calibri"/>
        <family val="2"/>
        <scheme val="minor"/>
      </rPr>
      <t xml:space="preserve"> </t>
    </r>
    <r>
      <rPr>
        <sz val="8"/>
        <color theme="1" tint="0.14999847407452621"/>
        <rFont val="Calibri"/>
        <family val="2"/>
        <scheme val="minor"/>
      </rPr>
      <t>Group 2</t>
    </r>
  </si>
  <si>
    <r>
      <t xml:space="preserve">Yr10 Art Assessment </t>
    </r>
    <r>
      <rPr>
        <sz val="10"/>
        <color theme="1" tint="0.14999847407452621"/>
        <rFont val="Calibri"/>
        <family val="2"/>
        <scheme val="minor"/>
      </rPr>
      <t>group 2</t>
    </r>
  </si>
  <si>
    <r>
      <t xml:space="preserve">Yr10 Art Assessment </t>
    </r>
    <r>
      <rPr>
        <sz val="10"/>
        <color theme="1" tint="0.14999847407452621"/>
        <rFont val="Calibri"/>
        <family val="2"/>
        <scheme val="minor"/>
      </rPr>
      <t>group 1</t>
    </r>
  </si>
  <si>
    <t xml:space="preserve">GCSE Food Preparation &amp; Nutrition Practical Exams </t>
  </si>
  <si>
    <t xml:space="preserve"> 19th August 2027 </t>
  </si>
  <si>
    <t>25th June 2027</t>
  </si>
  <si>
    <t>Year 10 Art Coursework Controlled Assessment Group 2</t>
  </si>
  <si>
    <t>Year 10 Art Coursework Controlled Assessment Group 1</t>
  </si>
  <si>
    <t>11th June 2027</t>
  </si>
  <si>
    <t xml:space="preserve">Year 9 Art Assessment Group 2 </t>
  </si>
  <si>
    <t>10th June 2027</t>
  </si>
  <si>
    <t>Year 9 Art Assessment Group 1</t>
  </si>
  <si>
    <t>17th May-18th June 2027</t>
  </si>
  <si>
    <t>23rd June 2027</t>
  </si>
  <si>
    <t xml:space="preserve">10th May- 18th June 2027 </t>
  </si>
  <si>
    <t>19th-23rd April 2027</t>
  </si>
  <si>
    <t>15th &amp; 16th April 20027</t>
  </si>
  <si>
    <t>13th-15th April 2027</t>
  </si>
  <si>
    <t>17th March 2027</t>
  </si>
  <si>
    <t>GCSE Food preparation and Nutrition Practical Assessment Group 2</t>
  </si>
  <si>
    <t>16th March 2027</t>
  </si>
  <si>
    <t>GCSE Food preparation and Nutrition Practical Assessment Group 1</t>
  </si>
  <si>
    <t>18th March 2027</t>
  </si>
  <si>
    <t>18th- 22nd January 2027</t>
  </si>
  <si>
    <t>15th January 2027</t>
  </si>
  <si>
    <t>10th &amp;11th December 2026</t>
  </si>
  <si>
    <t xml:space="preserve">GCSE Art Portfolio Assessments </t>
  </si>
  <si>
    <t>16th-27th November 2026</t>
  </si>
  <si>
    <t>Examination &amp; Assessment Dates 2026/27</t>
  </si>
  <si>
    <t xml:space="preserve">Year 7  In-house Examinations Taster in Hall (1 exam sessions) </t>
  </si>
  <si>
    <t xml:space="preserve">Year 8  In-house Examinations Taster in Hall (1 exam sessions) </t>
  </si>
  <si>
    <t xml:space="preserve">Year 9 Subject In-house Examinations taster in Hall (4 exam sessions) </t>
  </si>
  <si>
    <t>18th September 2026</t>
  </si>
  <si>
    <r>
      <t xml:space="preserve">TBC </t>
    </r>
    <r>
      <rPr>
        <sz val="10"/>
        <color theme="1"/>
        <rFont val="Arial Rounded MT Bold"/>
        <family val="2"/>
      </rPr>
      <t>(March/April2027)</t>
    </r>
  </si>
  <si>
    <t>GCSE Dance Component 1 Practical Assessment (Yr11)</t>
  </si>
  <si>
    <t>GCSE Art External Task Assessment</t>
  </si>
  <si>
    <t>11th &amp; 12th May 2027</t>
  </si>
  <si>
    <t>13th &amp; 14th May 2027</t>
  </si>
  <si>
    <t xml:space="preserve">See teacher for details </t>
  </si>
  <si>
    <t xml:space="preserve">GCSE Health &amp; Social Care Presentation Assessments  </t>
  </si>
  <si>
    <t>7th, 9th, 14th &amp;16th December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</si>
</sst>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numFmts>
  <fonts count="45" x14ac:knownFonts="1">
    <font>
      <sz val="11"/>
      <color theme="1"/>
      <name val="Calibri"/>
      <family val="2"/>
      <scheme val="minor"/>
    </font>
    <font>
      <sz val="12"/>
      <color theme="1"/>
      <name val="Arial Rounded MT Bold"/>
      <family val="2"/>
    </font>
    <font>
      <b/>
      <sz val="14"/>
      <color theme="0"/>
      <name val="Calibri"/>
      <family val="2"/>
      <scheme val="minor"/>
    </font>
    <font>
      <sz val="12"/>
      <color theme="0"/>
      <name val="Arial Rounded MT Bold"/>
      <family val="2"/>
    </font>
    <font>
      <b/>
      <sz val="14"/>
      <color theme="1"/>
      <name val="Calibri"/>
      <family val="2"/>
      <scheme val="minor"/>
    </font>
    <font>
      <sz val="9"/>
      <color theme="1"/>
      <name val="Arial Rounded MT Bold"/>
      <family val="2"/>
    </font>
    <font>
      <sz val="11"/>
      <color theme="1" tint="0.24994659260841701"/>
      <name val="Calibri"/>
      <family val="2"/>
      <scheme val="minor"/>
    </font>
    <font>
      <sz val="11"/>
      <color theme="1" tint="0.14999847407452621"/>
      <name val="Calibri"/>
      <family val="1"/>
      <scheme val="minor"/>
    </font>
    <font>
      <sz val="10"/>
      <color theme="1" tint="0.14999847407452621"/>
      <name val="Calibri"/>
      <family val="1"/>
      <scheme val="minor"/>
    </font>
    <font>
      <b/>
      <sz val="11"/>
      <color theme="1" tint="0.34998626667073579"/>
      <name val="Calibri"/>
      <family val="2"/>
      <scheme val="minor"/>
    </font>
    <font>
      <sz val="11"/>
      <name val="Calibri"/>
      <family val="2"/>
      <scheme val="minor"/>
    </font>
    <font>
      <sz val="12"/>
      <color theme="1" tint="0.14999847407452621"/>
      <name val="Calibri"/>
      <family val="1"/>
      <scheme val="minor"/>
    </font>
    <font>
      <sz val="11"/>
      <color theme="1" tint="0.34998626667073579"/>
      <name val="Calibri"/>
      <family val="2"/>
      <scheme val="minor"/>
    </font>
    <font>
      <sz val="12"/>
      <color theme="4" tint="-0.24994659260841701"/>
      <name val="Calibri Light"/>
      <family val="1"/>
      <scheme val="major"/>
    </font>
    <font>
      <sz val="11"/>
      <color theme="4" tint="-0.24994659260841701"/>
      <name val="Calibri"/>
      <family val="2"/>
      <scheme val="minor"/>
    </font>
    <font>
      <sz val="12"/>
      <name val="Calibri"/>
      <family val="1"/>
      <scheme val="minor"/>
    </font>
    <font>
      <sz val="35"/>
      <color theme="4"/>
      <name val="Calibri"/>
      <family val="2"/>
      <scheme val="minor"/>
    </font>
    <font>
      <b/>
      <sz val="36"/>
      <color theme="7" tint="-0.499984740745262"/>
      <name val="Calibri Light"/>
      <family val="1"/>
      <scheme val="major"/>
    </font>
    <font>
      <b/>
      <sz val="36"/>
      <color theme="5" tint="-0.499984740745262"/>
      <name val="Calibri Light"/>
      <family val="1"/>
      <scheme val="major"/>
    </font>
    <font>
      <b/>
      <sz val="36"/>
      <color theme="8" tint="-0.499984740745262"/>
      <name val="Calibri Light"/>
      <family val="1"/>
      <scheme val="major"/>
    </font>
    <font>
      <b/>
      <sz val="36"/>
      <color theme="9" tint="-0.499984740745262"/>
      <name val="Calibri Light"/>
      <family val="1"/>
      <scheme val="major"/>
    </font>
    <font>
      <b/>
      <sz val="12"/>
      <color theme="1"/>
      <name val="Calibri"/>
      <family val="2"/>
      <scheme val="minor"/>
    </font>
    <font>
      <b/>
      <sz val="10"/>
      <color theme="1" tint="0.14999847407452621"/>
      <name val="Calibri"/>
      <family val="2"/>
      <scheme val="minor"/>
    </font>
    <font>
      <b/>
      <sz val="8"/>
      <color theme="1" tint="0.14999847407452621"/>
      <name val="Calibri"/>
      <family val="2"/>
      <scheme val="minor"/>
    </font>
    <font>
      <b/>
      <sz val="11"/>
      <color theme="1" tint="0.14999847407452621"/>
      <name val="Calibri"/>
      <family val="2"/>
      <scheme val="minor"/>
    </font>
    <font>
      <b/>
      <sz val="12"/>
      <color theme="1" tint="0.14999847407452621"/>
      <name val="Calibri"/>
      <family val="2"/>
      <scheme val="minor"/>
    </font>
    <font>
      <b/>
      <i/>
      <u/>
      <sz val="28"/>
      <color theme="7" tint="-0.249977111117893"/>
      <name val="Calibri"/>
      <family val="2"/>
      <scheme val="minor"/>
    </font>
    <font>
      <b/>
      <i/>
      <u/>
      <sz val="28"/>
      <color theme="5" tint="-0.249977111117893"/>
      <name val="Calibri"/>
      <family val="2"/>
      <scheme val="minor"/>
    </font>
    <font>
      <b/>
      <i/>
      <u/>
      <sz val="28"/>
      <color theme="8" tint="-0.249977111117893"/>
      <name val="Calibri"/>
      <family val="2"/>
      <scheme val="minor"/>
    </font>
    <font>
      <b/>
      <i/>
      <u/>
      <sz val="28"/>
      <color theme="9" tint="-0.249977111117893"/>
      <name val="Calibri"/>
      <family val="2"/>
      <scheme val="minor"/>
    </font>
    <font>
      <b/>
      <u/>
      <sz val="11"/>
      <color theme="1" tint="0.14999847407452621"/>
      <name val="Calibri"/>
      <family val="2"/>
      <scheme val="minor"/>
    </font>
    <font>
      <b/>
      <i/>
      <sz val="11"/>
      <color theme="1" tint="0.14999847407452621"/>
      <name val="Calibri"/>
      <family val="2"/>
      <scheme val="minor"/>
    </font>
    <font>
      <sz val="12"/>
      <color theme="1" tint="0.14999847407452621"/>
      <name val="Calibri"/>
      <family val="2"/>
      <scheme val="minor"/>
    </font>
    <font>
      <sz val="10"/>
      <color theme="1" tint="0.14999847407452621"/>
      <name val="Calibri"/>
      <family val="2"/>
      <scheme val="minor"/>
    </font>
    <font>
      <b/>
      <i/>
      <sz val="9"/>
      <color theme="1" tint="0.14999847407452621"/>
      <name val="Calibri"/>
      <family val="2"/>
      <scheme val="minor"/>
    </font>
    <font>
      <b/>
      <i/>
      <u/>
      <sz val="12"/>
      <color theme="1" tint="0.14999847407452621"/>
      <name val="Calibri"/>
      <family val="2"/>
      <scheme val="minor"/>
    </font>
    <font>
      <sz val="8"/>
      <color theme="1" tint="0.14999847407452621"/>
      <name val="Calibri"/>
      <family val="2"/>
      <scheme val="minor"/>
    </font>
    <font>
      <u/>
      <sz val="11"/>
      <color theme="10"/>
      <name val="Calibri"/>
      <family val="2"/>
      <scheme val="minor"/>
    </font>
    <font>
      <i/>
      <u/>
      <sz val="10"/>
      <color theme="9" tint="-0.249977111117893"/>
      <name val="Calibri"/>
      <family val="2"/>
      <scheme val="minor"/>
    </font>
    <font>
      <i/>
      <u/>
      <sz val="9"/>
      <color theme="7" tint="-0.249977111117893"/>
      <name val="Calibri"/>
      <family val="2"/>
      <scheme val="minor"/>
    </font>
    <font>
      <i/>
      <u/>
      <sz val="9"/>
      <color theme="5" tint="-0.249977111117893"/>
      <name val="Calibri"/>
      <family val="2"/>
      <scheme val="minor"/>
    </font>
    <font>
      <i/>
      <u/>
      <sz val="10"/>
      <color theme="7" tint="-0.249977111117893"/>
      <name val="Calibri"/>
      <family val="2"/>
      <scheme val="minor"/>
    </font>
    <font>
      <i/>
      <u/>
      <sz val="9"/>
      <color theme="9" tint="-0.249977111117893"/>
      <name val="Calibri"/>
      <family val="2"/>
      <scheme val="minor"/>
    </font>
    <font>
      <b/>
      <sz val="24"/>
      <color theme="0"/>
      <name val="Calibri"/>
      <family val="2"/>
      <scheme val="minor"/>
    </font>
    <font>
      <sz val="10"/>
      <color theme="1"/>
      <name val="Arial Rounded MT Bold"/>
      <family val="2"/>
    </font>
  </fonts>
  <fills count="17">
    <fill>
      <patternFill patternType="none"/>
    </fill>
    <fill>
      <patternFill patternType="gray125"/>
    </fill>
    <fill>
      <patternFill patternType="solid">
        <fgColor theme="4" tint="-0.249977111117893"/>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DEBDFF"/>
        <bgColor indexed="64"/>
      </patternFill>
    </fill>
    <fill>
      <patternFill patternType="solid">
        <fgColor theme="2"/>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0"/>
        <bgColor indexed="64"/>
      </patternFill>
    </fill>
  </fills>
  <borders count="200">
    <border>
      <left/>
      <right/>
      <top/>
      <bottom/>
      <diagonal/>
    </border>
    <border>
      <left style="thin">
        <color indexed="64"/>
      </left>
      <right style="thin">
        <color indexed="64"/>
      </right>
      <top style="thin">
        <color indexed="64"/>
      </top>
      <bottom style="thin">
        <color indexed="64"/>
      </bottom>
      <diagonal/>
    </border>
    <border>
      <left/>
      <right style="thin">
        <color theme="7" tint="0.59996337778862885"/>
      </right>
      <top/>
      <bottom style="thin">
        <color theme="7" tint="0.59996337778862885"/>
      </bottom>
      <diagonal/>
    </border>
    <border>
      <left/>
      <right/>
      <top/>
      <bottom style="thin">
        <color theme="7" tint="0.59996337778862885"/>
      </bottom>
      <diagonal/>
    </border>
    <border>
      <left style="thin">
        <color theme="7" tint="0.59996337778862885"/>
      </left>
      <right style="thin">
        <color theme="7" tint="0.59996337778862885"/>
      </right>
      <top/>
      <bottom style="thin">
        <color theme="7" tint="0.59996337778862885"/>
      </bottom>
      <diagonal/>
    </border>
    <border>
      <left/>
      <right style="thin">
        <color theme="7" tint="0.59996337778862885"/>
      </right>
      <top style="thin">
        <color theme="7" tint="0.59996337778862885"/>
      </top>
      <bottom/>
      <diagonal/>
    </border>
    <border>
      <left style="thin">
        <color theme="7" tint="0.59996337778862885"/>
      </left>
      <right style="thin">
        <color theme="7" tint="0.59996337778862885"/>
      </right>
      <top style="thin">
        <color theme="7" tint="0.59996337778862885"/>
      </top>
      <bottom/>
      <diagonal/>
    </border>
    <border>
      <left/>
      <right/>
      <top/>
      <bottom style="medium">
        <color theme="4" tint="-0.24994659260841701"/>
      </bottom>
      <diagonal/>
    </border>
    <border>
      <left style="thin">
        <color theme="0"/>
      </left>
      <right/>
      <top/>
      <bottom/>
      <diagonal/>
    </border>
    <border>
      <left style="thin">
        <color theme="0"/>
      </left>
      <right style="thin">
        <color theme="0"/>
      </right>
      <top/>
      <bottom/>
      <diagonal/>
    </border>
    <border>
      <left/>
      <right style="thin">
        <color theme="0"/>
      </right>
      <top/>
      <bottom/>
      <diagonal/>
    </border>
    <border>
      <left/>
      <right style="thin">
        <color theme="5" tint="0.59996337778862885"/>
      </right>
      <top/>
      <bottom style="thin">
        <color theme="5" tint="0.59996337778862885"/>
      </bottom>
      <diagonal/>
    </border>
    <border>
      <left/>
      <right/>
      <top/>
      <bottom style="thin">
        <color theme="5" tint="0.59996337778862885"/>
      </bottom>
      <diagonal/>
    </border>
    <border>
      <left style="thin">
        <color theme="5" tint="0.59996337778862885"/>
      </left>
      <right style="thin">
        <color theme="5" tint="0.59996337778862885"/>
      </right>
      <top/>
      <bottom style="thin">
        <color theme="5" tint="0.59996337778862885"/>
      </bottom>
      <diagonal/>
    </border>
    <border>
      <left/>
      <right style="thin">
        <color theme="5" tint="0.59996337778862885"/>
      </right>
      <top style="thin">
        <color theme="5" tint="0.59996337778862885"/>
      </top>
      <bottom/>
      <diagonal/>
    </border>
    <border>
      <left/>
      <right/>
      <top style="thin">
        <color theme="5" tint="0.59996337778862885"/>
      </top>
      <bottom/>
      <diagonal/>
    </border>
    <border>
      <left style="thin">
        <color theme="5" tint="0.59996337778862885"/>
      </left>
      <right style="thin">
        <color theme="5" tint="0.59996337778862885"/>
      </right>
      <top style="thin">
        <color theme="5" tint="0.59996337778862885"/>
      </top>
      <bottom/>
      <diagonal/>
    </border>
    <border>
      <left/>
      <right style="thin">
        <color theme="8" tint="0.59996337778862885"/>
      </right>
      <top/>
      <bottom style="thin">
        <color theme="8" tint="0.59996337778862885"/>
      </bottom>
      <diagonal/>
    </border>
    <border>
      <left/>
      <right/>
      <top/>
      <bottom style="thin">
        <color theme="8" tint="0.59996337778862885"/>
      </bottom>
      <diagonal/>
    </border>
    <border>
      <left style="thin">
        <color theme="8" tint="0.59996337778862885"/>
      </left>
      <right style="thin">
        <color theme="8" tint="0.59996337778862885"/>
      </right>
      <top/>
      <bottom style="thin">
        <color theme="8" tint="0.59996337778862885"/>
      </bottom>
      <diagonal/>
    </border>
    <border>
      <left/>
      <right style="thin">
        <color theme="8" tint="0.59996337778862885"/>
      </right>
      <top style="thin">
        <color theme="8" tint="0.59996337778862885"/>
      </top>
      <bottom/>
      <diagonal/>
    </border>
    <border>
      <left style="thin">
        <color theme="8" tint="0.59996337778862885"/>
      </left>
      <right style="thin">
        <color theme="8" tint="0.59996337778862885"/>
      </right>
      <top style="thin">
        <color theme="8" tint="0.59996337778862885"/>
      </top>
      <bottom/>
      <diagonal/>
    </border>
    <border>
      <left/>
      <right style="thin">
        <color theme="9" tint="0.59996337778862885"/>
      </right>
      <top/>
      <bottom style="thin">
        <color theme="9" tint="0.59996337778862885"/>
      </bottom>
      <diagonal/>
    </border>
    <border>
      <left/>
      <right/>
      <top/>
      <bottom style="thin">
        <color theme="9" tint="0.59996337778862885"/>
      </bottom>
      <diagonal/>
    </border>
    <border>
      <left style="thin">
        <color theme="9" tint="0.59996337778862885"/>
      </left>
      <right style="thin">
        <color theme="9" tint="0.59996337778862885"/>
      </right>
      <top/>
      <bottom style="thin">
        <color theme="9" tint="0.59996337778862885"/>
      </bottom>
      <diagonal/>
    </border>
    <border>
      <left/>
      <right style="thin">
        <color theme="9" tint="0.59996337778862885"/>
      </right>
      <top style="thin">
        <color theme="9" tint="0.59996337778862885"/>
      </top>
      <bottom/>
      <diagonal/>
    </border>
    <border>
      <left style="thin">
        <color theme="9" tint="0.59996337778862885"/>
      </left>
      <right style="thin">
        <color theme="9" tint="0.59996337778862885"/>
      </right>
      <top style="thin">
        <color theme="9" tint="0.59996337778862885"/>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8" tint="0.59996337778862885"/>
      </right>
      <top style="thin">
        <color theme="8" tint="0.59996337778862885"/>
      </top>
      <bottom style="thin">
        <color theme="8" tint="0.59996337778862885"/>
      </bottom>
      <diagonal/>
    </border>
    <border>
      <left style="thin">
        <color theme="8" tint="0.59996337778862885"/>
      </left>
      <right style="medium">
        <color indexed="64"/>
      </right>
      <top style="thin">
        <color theme="8" tint="0.59996337778862885"/>
      </top>
      <bottom style="thin">
        <color theme="8" tint="0.59996337778862885"/>
      </bottom>
      <diagonal/>
    </border>
    <border>
      <left style="medium">
        <color indexed="64"/>
      </left>
      <right style="thin">
        <color theme="8" tint="0.59996337778862885"/>
      </right>
      <top style="thin">
        <color theme="8" tint="0.59996337778862885"/>
      </top>
      <bottom style="medium">
        <color indexed="64"/>
      </bottom>
      <diagonal/>
    </border>
    <border>
      <left style="thin">
        <color theme="8" tint="0.59996337778862885"/>
      </left>
      <right style="medium">
        <color indexed="64"/>
      </right>
      <top style="thin">
        <color theme="8" tint="0.59996337778862885"/>
      </top>
      <bottom style="medium">
        <color indexed="64"/>
      </bottom>
      <diagonal/>
    </border>
    <border>
      <left style="thin">
        <color theme="5" tint="0.59996337778862885"/>
      </left>
      <right/>
      <top/>
      <bottom style="thin">
        <color theme="5" tint="0.59996337778862885"/>
      </bottom>
      <diagonal/>
    </border>
    <border>
      <left style="thin">
        <color theme="9" tint="0.59996337778862885"/>
      </left>
      <right/>
      <top/>
      <bottom style="thin">
        <color theme="9" tint="0.59996337778862885"/>
      </bottom>
      <diagonal/>
    </border>
    <border>
      <left style="thin">
        <color theme="8" tint="0.59996337778862885"/>
      </left>
      <right/>
      <top/>
      <bottom style="thin">
        <color theme="8" tint="0.59996337778862885"/>
      </bottom>
      <diagonal/>
    </border>
    <border>
      <left style="thin">
        <color theme="7" tint="0.59996337778862885"/>
      </left>
      <right/>
      <top/>
      <bottom style="thin">
        <color theme="7" tint="0.59996337778862885"/>
      </bottom>
      <diagonal/>
    </border>
    <border>
      <left style="thin">
        <color theme="7" tint="0.59996337778862885"/>
      </left>
      <right style="thin">
        <color theme="7" tint="0.59996337778862885"/>
      </right>
      <top/>
      <bottom/>
      <diagonal/>
    </border>
    <border>
      <left style="thin">
        <color theme="7" tint="0.59996337778862885"/>
      </left>
      <right/>
      <top/>
      <bottom/>
      <diagonal/>
    </border>
    <border>
      <left/>
      <right style="thin">
        <color theme="7" tint="0.59996337778862885"/>
      </right>
      <top/>
      <bottom/>
      <diagonal/>
    </border>
    <border>
      <left style="thin">
        <color theme="7" tint="0.59996337778862885"/>
      </left>
      <right/>
      <top/>
      <bottom style="thin">
        <color theme="7"/>
      </bottom>
      <diagonal/>
    </border>
    <border>
      <left/>
      <right/>
      <top/>
      <bottom style="thin">
        <color theme="7"/>
      </bottom>
      <diagonal/>
    </border>
    <border>
      <left/>
      <right style="thin">
        <color theme="7" tint="0.59996337778862885"/>
      </right>
      <top/>
      <bottom style="thin">
        <color theme="7"/>
      </bottom>
      <diagonal/>
    </border>
    <border>
      <left style="thin">
        <color theme="7" tint="0.59996337778862885"/>
      </left>
      <right style="thin">
        <color theme="7" tint="0.59996337778862885"/>
      </right>
      <top style="thick">
        <color theme="7"/>
      </top>
      <bottom/>
      <diagonal/>
    </border>
    <border>
      <left style="thin">
        <color theme="7" tint="0.59996337778862885"/>
      </left>
      <right/>
      <top style="thin">
        <color theme="7"/>
      </top>
      <bottom/>
      <diagonal/>
    </border>
    <border>
      <left style="thick">
        <color theme="7"/>
      </left>
      <right style="thin">
        <color theme="7" tint="0.59996337778862885"/>
      </right>
      <top style="thin">
        <color theme="7"/>
      </top>
      <bottom/>
      <diagonal/>
    </border>
    <border>
      <left style="thick">
        <color theme="7"/>
      </left>
      <right/>
      <top style="thick">
        <color theme="7"/>
      </top>
      <bottom/>
      <diagonal/>
    </border>
    <border>
      <left style="thick">
        <color theme="7"/>
      </left>
      <right style="thick">
        <color theme="7"/>
      </right>
      <top/>
      <bottom style="thick">
        <color theme="7"/>
      </bottom>
      <diagonal/>
    </border>
    <border>
      <left style="thin">
        <color theme="9" tint="0.59996337778862885"/>
      </left>
      <right/>
      <top style="thin">
        <color theme="9" tint="0.59996337778862885"/>
      </top>
      <bottom/>
      <diagonal/>
    </border>
    <border>
      <left style="thin">
        <color theme="9" tint="0.59996337778862885"/>
      </left>
      <right style="thin">
        <color theme="9" tint="0.59996337778862885"/>
      </right>
      <top/>
      <bottom/>
      <diagonal/>
    </border>
    <border>
      <left style="thin">
        <color theme="9" tint="0.59996337778862885"/>
      </left>
      <right/>
      <top/>
      <bottom/>
      <diagonal/>
    </border>
    <border>
      <left/>
      <right style="thin">
        <color theme="9" tint="0.59996337778862885"/>
      </right>
      <top/>
      <bottom/>
      <diagonal/>
    </border>
    <border>
      <left style="thin">
        <color theme="5" tint="0.59996337778862885"/>
      </left>
      <right style="thin">
        <color theme="5" tint="0.59996337778862885"/>
      </right>
      <top/>
      <bottom/>
      <diagonal/>
    </border>
    <border>
      <left/>
      <right style="thin">
        <color theme="5" tint="0.59996337778862885"/>
      </right>
      <top/>
      <bottom/>
      <diagonal/>
    </border>
    <border>
      <left style="medium">
        <color theme="5" tint="0.39997558519241921"/>
      </left>
      <right style="thin">
        <color theme="5" tint="0.59996337778862885"/>
      </right>
      <top style="medium">
        <color theme="5" tint="0.39997558519241921"/>
      </top>
      <bottom/>
      <diagonal/>
    </border>
    <border>
      <left style="thin">
        <color theme="5" tint="0.59996337778862885"/>
      </left>
      <right/>
      <top style="medium">
        <color theme="5" tint="0.39997558519241921"/>
      </top>
      <bottom/>
      <diagonal/>
    </border>
    <border>
      <left style="thin">
        <color theme="5" tint="0.59996337778862885"/>
      </left>
      <right style="thin">
        <color theme="5" tint="0.59996337778862885"/>
      </right>
      <top style="medium">
        <color theme="5" tint="0.39997558519241921"/>
      </top>
      <bottom/>
      <diagonal/>
    </border>
    <border>
      <left/>
      <right style="medium">
        <color theme="5" tint="0.39997558519241921"/>
      </right>
      <top style="medium">
        <color theme="5" tint="0.39997558519241921"/>
      </top>
      <bottom/>
      <diagonal/>
    </border>
    <border>
      <left style="medium">
        <color theme="5" tint="0.39997558519241921"/>
      </left>
      <right/>
      <top/>
      <bottom style="medium">
        <color theme="5" tint="0.39997558519241921"/>
      </bottom>
      <diagonal/>
    </border>
    <border>
      <left/>
      <right/>
      <top/>
      <bottom style="medium">
        <color theme="5" tint="0.39997558519241921"/>
      </bottom>
      <diagonal/>
    </border>
    <border>
      <left/>
      <right style="medium">
        <color theme="5" tint="0.39997558519241921"/>
      </right>
      <top/>
      <bottom style="medium">
        <color theme="5" tint="0.39997558519241921"/>
      </bottom>
      <diagonal/>
    </border>
    <border>
      <left style="medium">
        <color theme="5" tint="0.39997558519241921"/>
      </left>
      <right/>
      <top/>
      <bottom/>
      <diagonal/>
    </border>
    <border>
      <left/>
      <right style="medium">
        <color theme="5" tint="0.39997558519241921"/>
      </right>
      <top/>
      <bottom/>
      <diagonal/>
    </border>
    <border>
      <left style="thin">
        <color theme="8" tint="0.59996337778862885"/>
      </left>
      <right/>
      <top style="thin">
        <color theme="8" tint="0.59996337778862885"/>
      </top>
      <bottom/>
      <diagonal/>
    </border>
    <border>
      <left style="thin">
        <color theme="8" tint="0.59996337778862885"/>
      </left>
      <right style="thin">
        <color theme="8" tint="0.59996337778862885"/>
      </right>
      <top/>
      <bottom/>
      <diagonal/>
    </border>
    <border>
      <left style="thin">
        <color theme="8" tint="0.59996337778862885"/>
      </left>
      <right/>
      <top/>
      <bottom/>
      <diagonal/>
    </border>
    <border>
      <left/>
      <right style="thin">
        <color theme="8" tint="0.59996337778862885"/>
      </right>
      <top/>
      <bottom/>
      <diagonal/>
    </border>
    <border>
      <left style="medium">
        <color theme="7" tint="0.39997558519241921"/>
      </left>
      <right/>
      <top style="medium">
        <color theme="7" tint="0.39997558519241921"/>
      </top>
      <bottom/>
      <diagonal/>
    </border>
    <border>
      <left/>
      <right/>
      <top style="medium">
        <color theme="7" tint="0.39997558519241921"/>
      </top>
      <bottom/>
      <diagonal/>
    </border>
    <border>
      <left/>
      <right style="medium">
        <color theme="7" tint="0.39997558519241921"/>
      </right>
      <top style="medium">
        <color theme="7" tint="0.39997558519241921"/>
      </top>
      <bottom/>
      <diagonal/>
    </border>
    <border>
      <left style="medium">
        <color theme="7" tint="0.39997558519241921"/>
      </left>
      <right/>
      <top/>
      <bottom style="medium">
        <color theme="7" tint="0.39997558519241921"/>
      </bottom>
      <diagonal/>
    </border>
    <border>
      <left/>
      <right/>
      <top/>
      <bottom style="medium">
        <color theme="7" tint="0.39997558519241921"/>
      </bottom>
      <diagonal/>
    </border>
    <border>
      <left/>
      <right style="medium">
        <color theme="7" tint="0.39997558519241921"/>
      </right>
      <top/>
      <bottom style="medium">
        <color theme="7" tint="0.39997558519241921"/>
      </bottom>
      <diagonal/>
    </border>
    <border>
      <left style="medium">
        <color theme="7" tint="0.39997558519241921"/>
      </left>
      <right/>
      <top/>
      <bottom/>
      <diagonal/>
    </border>
    <border>
      <left/>
      <right style="medium">
        <color theme="7" tint="0.39997558519241921"/>
      </right>
      <top/>
      <bottom/>
      <diagonal/>
    </border>
    <border>
      <left style="thin">
        <color theme="9" tint="0.59999389629810485"/>
      </left>
      <right style="thin">
        <color theme="9" tint="0.59999389629810485"/>
      </right>
      <top style="thin">
        <color theme="9" tint="0.59999389629810485"/>
      </top>
      <bottom style="thin">
        <color theme="9" tint="0.59999389629810485"/>
      </bottom>
      <diagonal/>
    </border>
    <border>
      <left style="medium">
        <color theme="7" tint="0.39997558519241921"/>
      </left>
      <right style="thin">
        <color theme="7" tint="0.59996337778862885"/>
      </right>
      <top style="medium">
        <color theme="7" tint="0.39997558519241921"/>
      </top>
      <bottom/>
      <diagonal/>
    </border>
    <border>
      <left style="thin">
        <color theme="7" tint="0.59996337778862885"/>
      </left>
      <right style="thin">
        <color theme="7" tint="0.59996337778862885"/>
      </right>
      <top style="medium">
        <color theme="7" tint="0.39997558519241921"/>
      </top>
      <bottom/>
      <diagonal/>
    </border>
    <border>
      <left style="thin">
        <color theme="7" tint="0.59996337778862885"/>
      </left>
      <right style="medium">
        <color theme="7" tint="0.39997558519241921"/>
      </right>
      <top style="medium">
        <color theme="7" tint="0.39997558519241921"/>
      </top>
      <bottom/>
      <diagonal/>
    </border>
    <border>
      <left style="medium">
        <color theme="7" tint="0.39997558519241921"/>
      </left>
      <right style="medium">
        <color theme="7" tint="0.39997558519241921"/>
      </right>
      <top/>
      <bottom style="medium">
        <color theme="7" tint="0.39997558519241921"/>
      </bottom>
      <diagonal/>
    </border>
    <border>
      <left style="medium">
        <color theme="9" tint="0.39997558519241921"/>
      </left>
      <right style="thin">
        <color theme="9" tint="0.59996337778862885"/>
      </right>
      <top style="medium">
        <color theme="9" tint="0.39997558519241921"/>
      </top>
      <bottom/>
      <diagonal/>
    </border>
    <border>
      <left style="thin">
        <color theme="9" tint="0.59996337778862885"/>
      </left>
      <right style="medium">
        <color theme="9" tint="0.39997558519241921"/>
      </right>
      <top style="medium">
        <color theme="9" tint="0.39997558519241921"/>
      </top>
      <bottom/>
      <diagonal/>
    </border>
    <border>
      <left style="medium">
        <color theme="9" tint="0.39997558519241921"/>
      </left>
      <right/>
      <top/>
      <bottom/>
      <diagonal/>
    </border>
    <border>
      <left/>
      <right style="medium">
        <color theme="9" tint="0.39997558519241921"/>
      </right>
      <top/>
      <bottom/>
      <diagonal/>
    </border>
    <border>
      <left style="medium">
        <color theme="9" tint="0.39997558519241921"/>
      </left>
      <right/>
      <top/>
      <bottom style="medium">
        <color theme="9" tint="0.39997558519241921"/>
      </bottom>
      <diagonal/>
    </border>
    <border>
      <left/>
      <right/>
      <top/>
      <bottom style="medium">
        <color theme="9" tint="0.39997558519241921"/>
      </bottom>
      <diagonal/>
    </border>
    <border>
      <left/>
      <right style="medium">
        <color theme="9" tint="0.39997558519241921"/>
      </right>
      <top/>
      <bottom style="medium">
        <color theme="9" tint="0.39997558519241921"/>
      </bottom>
      <diagonal/>
    </border>
    <border>
      <left/>
      <right/>
      <top style="medium">
        <color theme="5" tint="0.39997558519241921"/>
      </top>
      <bottom/>
      <diagonal/>
    </border>
    <border>
      <left style="medium">
        <color theme="5" tint="0.39997558519241921"/>
      </left>
      <right/>
      <top style="medium">
        <color theme="5" tint="0.39997558519241921"/>
      </top>
      <bottom/>
      <diagonal/>
    </border>
    <border>
      <left style="thin">
        <color theme="5" tint="0.39997558519241921"/>
      </left>
      <right style="thin">
        <color theme="5" tint="0.39997558519241921"/>
      </right>
      <top style="thin">
        <color theme="5" tint="0.39997558519241921"/>
      </top>
      <bottom/>
      <diagonal/>
    </border>
    <border>
      <left style="thin">
        <color theme="5" tint="0.39997558519241921"/>
      </left>
      <right style="thin">
        <color theme="5" tint="0.39997558519241921"/>
      </right>
      <top/>
      <bottom/>
      <diagonal/>
    </border>
    <border>
      <left style="thin">
        <color theme="5" tint="0.39997558519241921"/>
      </left>
      <right style="thin">
        <color theme="5" tint="0.39997558519241921"/>
      </right>
      <top/>
      <bottom style="thin">
        <color theme="5" tint="0.39997558519241921"/>
      </bottom>
      <diagonal/>
    </border>
    <border>
      <left/>
      <right style="thin">
        <color theme="5" tint="0.39997558519241921"/>
      </right>
      <top/>
      <bottom/>
      <diagonal/>
    </border>
    <border>
      <left style="thin">
        <color theme="5" tint="0.59996337778862885"/>
      </left>
      <right/>
      <top/>
      <bottom/>
      <diagonal/>
    </border>
    <border>
      <left style="thin">
        <color theme="7" tint="0.59996337778862885"/>
      </left>
      <right/>
      <top style="thin">
        <color theme="7" tint="0.59996337778862885"/>
      </top>
      <bottom/>
      <diagonal/>
    </border>
    <border>
      <left style="medium">
        <color theme="8" tint="0.39997558519241921"/>
      </left>
      <right/>
      <top style="medium">
        <color theme="8" tint="0.39997558519241921"/>
      </top>
      <bottom/>
      <diagonal/>
    </border>
    <border>
      <left/>
      <right/>
      <top style="medium">
        <color theme="8" tint="0.39997558519241921"/>
      </top>
      <bottom/>
      <diagonal/>
    </border>
    <border>
      <left/>
      <right style="medium">
        <color theme="8" tint="0.39997558519241921"/>
      </right>
      <top style="medium">
        <color theme="8" tint="0.39997558519241921"/>
      </top>
      <bottom/>
      <diagonal/>
    </border>
    <border>
      <left style="medium">
        <color theme="8" tint="0.39997558519241921"/>
      </left>
      <right/>
      <top/>
      <bottom style="medium">
        <color theme="8" tint="0.39997558519241921"/>
      </bottom>
      <diagonal/>
    </border>
    <border>
      <left/>
      <right/>
      <top/>
      <bottom style="medium">
        <color theme="8" tint="0.39997558519241921"/>
      </bottom>
      <diagonal/>
    </border>
    <border>
      <left/>
      <right style="medium">
        <color theme="8" tint="0.39997558519241921"/>
      </right>
      <top/>
      <bottom style="medium">
        <color theme="8" tint="0.39997558519241921"/>
      </bottom>
      <diagonal/>
    </border>
    <border>
      <left style="medium">
        <color theme="9" tint="0.39997558519241921"/>
      </left>
      <right/>
      <top style="medium">
        <color theme="9" tint="0.39997558519241921"/>
      </top>
      <bottom/>
      <diagonal/>
    </border>
    <border>
      <left/>
      <right/>
      <top style="medium">
        <color theme="9" tint="0.39997558519241921"/>
      </top>
      <bottom/>
      <diagonal/>
    </border>
    <border>
      <left/>
      <right style="medium">
        <color theme="9" tint="0.39997558519241921"/>
      </right>
      <top style="medium">
        <color theme="9" tint="0.39997558519241921"/>
      </top>
      <bottom/>
      <diagonal/>
    </border>
    <border>
      <left style="medium">
        <color theme="9" tint="0.39997558519241921"/>
      </left>
      <right style="thin">
        <color theme="9" tint="0.59996337778862885"/>
      </right>
      <top/>
      <bottom/>
      <diagonal/>
    </border>
    <border>
      <left style="medium">
        <color theme="9" tint="0.39997558519241921"/>
      </left>
      <right style="thin">
        <color theme="9" tint="0.59996337778862885"/>
      </right>
      <top/>
      <bottom style="thin">
        <color theme="9" tint="0.59996337778862885"/>
      </bottom>
      <diagonal/>
    </border>
    <border>
      <left style="medium">
        <color theme="7" tint="0.39997558519241921"/>
      </left>
      <right style="thin">
        <color theme="7" tint="0.39997558519241921"/>
      </right>
      <top style="thin">
        <color theme="7" tint="0.39997558519241921"/>
      </top>
      <bottom style="medium">
        <color theme="7" tint="0.39997558519241921"/>
      </bottom>
      <diagonal/>
    </border>
    <border>
      <left style="thin">
        <color theme="7" tint="0.39997558519241921"/>
      </left>
      <right style="thin">
        <color theme="7" tint="0.39997558519241921"/>
      </right>
      <top style="thin">
        <color theme="7" tint="0.39997558519241921"/>
      </top>
      <bottom style="medium">
        <color theme="7" tint="0.39997558519241921"/>
      </bottom>
      <diagonal/>
    </border>
    <border>
      <left style="thin">
        <color theme="7" tint="0.39997558519241921"/>
      </left>
      <right style="medium">
        <color theme="7" tint="0.39997558519241921"/>
      </right>
      <top style="thin">
        <color theme="7" tint="0.39997558519241921"/>
      </top>
      <bottom style="medium">
        <color theme="7" tint="0.39997558519241921"/>
      </bottom>
      <diagonal/>
    </border>
    <border>
      <left/>
      <right/>
      <top style="thin">
        <color theme="9" tint="0.59999389629810485"/>
      </top>
      <bottom/>
      <diagonal/>
    </border>
    <border>
      <left style="thin">
        <color theme="9" tint="0.59999389629810485"/>
      </left>
      <right/>
      <top style="thin">
        <color theme="9" tint="0.59999389629810485"/>
      </top>
      <bottom/>
      <diagonal/>
    </border>
    <border>
      <left style="thin">
        <color theme="9" tint="0.59999389629810485"/>
      </left>
      <right/>
      <top/>
      <bottom/>
      <diagonal/>
    </border>
    <border>
      <left style="medium">
        <color theme="7" tint="0.39997558519241921"/>
      </left>
      <right style="medium">
        <color theme="7" tint="0.39997558519241921"/>
      </right>
      <top/>
      <bottom/>
      <diagonal/>
    </border>
    <border>
      <left/>
      <right style="thin">
        <color theme="9" tint="0.59999389629810485"/>
      </right>
      <top style="thin">
        <color theme="9" tint="0.59999389629810485"/>
      </top>
      <bottom/>
      <diagonal/>
    </border>
    <border>
      <left/>
      <right style="thin">
        <color theme="9" tint="0.59999389629810485"/>
      </right>
      <top/>
      <bottom/>
      <diagonal/>
    </border>
    <border>
      <left style="medium">
        <color theme="9" tint="0.39997558519241921"/>
      </left>
      <right style="thin">
        <color theme="9" tint="0.59999389629810485"/>
      </right>
      <top style="thin">
        <color theme="9" tint="0.59999389629810485"/>
      </top>
      <bottom style="thin">
        <color theme="9" tint="0.59999389629810485"/>
      </bottom>
      <diagonal/>
    </border>
    <border>
      <left style="thin">
        <color theme="9" tint="0.59999389629810485"/>
      </left>
      <right style="medium">
        <color theme="9" tint="0.39997558519241921"/>
      </right>
      <top style="thin">
        <color theme="9" tint="0.59999389629810485"/>
      </top>
      <bottom style="thin">
        <color theme="9" tint="0.59999389629810485"/>
      </bottom>
      <diagonal/>
    </border>
    <border>
      <left style="thin">
        <color theme="8" tint="0.39997558519241921"/>
      </left>
      <right style="thin">
        <color theme="8" tint="0.39997558519241921"/>
      </right>
      <top style="thin">
        <color theme="8" tint="0.39997558519241921"/>
      </top>
      <bottom/>
      <diagonal/>
    </border>
    <border>
      <left style="medium">
        <color theme="8" tint="0.39997558519241921"/>
      </left>
      <right style="medium">
        <color theme="8" tint="0.39997558519241921"/>
      </right>
      <top style="medium">
        <color theme="8" tint="0.39997558519241921"/>
      </top>
      <bottom/>
      <diagonal/>
    </border>
    <border>
      <left style="medium">
        <color theme="8" tint="0.39997558519241921"/>
      </left>
      <right style="medium">
        <color theme="8" tint="0.39997558519241921"/>
      </right>
      <top/>
      <bottom style="medium">
        <color theme="8" tint="0.39997558519241921"/>
      </bottom>
      <diagonal/>
    </border>
    <border>
      <left style="thin">
        <color theme="8" tint="0.39997558519241921"/>
      </left>
      <right style="thin">
        <color theme="8" tint="0.39997558519241921"/>
      </right>
      <top/>
      <bottom/>
      <diagonal/>
    </border>
    <border>
      <left style="medium">
        <color theme="8" tint="0.39997558519241921"/>
      </left>
      <right style="thin">
        <color theme="8" tint="0.59996337778862885"/>
      </right>
      <top style="medium">
        <color theme="8" tint="0.39997558519241921"/>
      </top>
      <bottom/>
      <diagonal/>
    </border>
    <border>
      <left style="thin">
        <color theme="8" tint="0.59996337778862885"/>
      </left>
      <right style="thin">
        <color theme="8" tint="0.59996337778862885"/>
      </right>
      <top style="medium">
        <color theme="8" tint="0.39997558519241921"/>
      </top>
      <bottom/>
      <diagonal/>
    </border>
    <border>
      <left style="thin">
        <color theme="8" tint="0.59996337778862885"/>
      </left>
      <right style="medium">
        <color theme="8" tint="0.39997558519241921"/>
      </right>
      <top style="medium">
        <color theme="8" tint="0.39997558519241921"/>
      </top>
      <bottom/>
      <diagonal/>
    </border>
    <border>
      <left style="thin">
        <color theme="5" tint="0.39997558519241921"/>
      </left>
      <right style="thin">
        <color theme="5" tint="0.39997558519241921"/>
      </right>
      <top style="medium">
        <color theme="5" tint="0.39997558519241921"/>
      </top>
      <bottom/>
      <diagonal/>
    </border>
    <border>
      <left style="thin">
        <color theme="5" tint="0.59996337778862885"/>
      </left>
      <right style="thin">
        <color theme="5" tint="0.59996337778862885"/>
      </right>
      <top style="thin">
        <color theme="5" tint="0.39997558519241921"/>
      </top>
      <bottom/>
      <diagonal/>
    </border>
    <border>
      <left style="thin">
        <color theme="5" tint="0.59996337778862885"/>
      </left>
      <right/>
      <top style="thin">
        <color theme="5" tint="0.59996337778862885"/>
      </top>
      <bottom/>
      <diagonal/>
    </border>
    <border>
      <left style="medium">
        <color theme="5" tint="0.39997558519241921"/>
      </left>
      <right style="medium">
        <color theme="5" tint="0.39997558519241921"/>
      </right>
      <top style="medium">
        <color theme="5" tint="0.39997558519241921"/>
      </top>
      <bottom/>
      <diagonal/>
    </border>
    <border>
      <left style="medium">
        <color theme="5" tint="0.39997558519241921"/>
      </left>
      <right style="medium">
        <color theme="5" tint="0.39997558519241921"/>
      </right>
      <top/>
      <bottom style="medium">
        <color theme="5" tint="0.39997558519241921"/>
      </bottom>
      <diagonal/>
    </border>
    <border>
      <left style="medium">
        <color theme="8" tint="0.39997558519241921"/>
      </left>
      <right/>
      <top/>
      <bottom/>
      <diagonal/>
    </border>
    <border>
      <left/>
      <right style="medium">
        <color theme="8" tint="0.39997558519241921"/>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theme="9" tint="0.39997558519241921"/>
      </left>
      <right/>
      <top/>
      <bottom/>
      <diagonal/>
    </border>
    <border>
      <left style="thin">
        <color theme="8" tint="0.59996337778862885"/>
      </left>
      <right style="thin">
        <color theme="8" tint="0.59996337778862885"/>
      </right>
      <top/>
      <bottom style="thin">
        <color theme="8" tint="0.59999389629810485"/>
      </bottom>
      <diagonal/>
    </border>
    <border>
      <left style="thin">
        <color theme="8" tint="0.59996337778862885"/>
      </left>
      <right style="thin">
        <color theme="8" tint="0.59996337778862885"/>
      </right>
      <top style="thin">
        <color theme="8" tint="0.59999389629810485"/>
      </top>
      <bottom/>
      <diagonal/>
    </border>
    <border>
      <left style="thin">
        <color theme="8" tint="0.59999389629810485"/>
      </left>
      <right style="thin">
        <color theme="8" tint="0.59999389629810485"/>
      </right>
      <top/>
      <bottom style="thin">
        <color theme="8" tint="0.59999389629810485"/>
      </bottom>
      <diagonal/>
    </border>
    <border>
      <left style="thin">
        <color theme="8" tint="0.59999389629810485"/>
      </left>
      <right style="thin">
        <color theme="8" tint="0.59999389629810485"/>
      </right>
      <top style="thin">
        <color theme="8" tint="0.59999389629810485"/>
      </top>
      <bottom/>
      <diagonal/>
    </border>
    <border>
      <left style="thin">
        <color theme="8" tint="0.59999389629810485"/>
      </left>
      <right/>
      <top style="thin">
        <color theme="8" tint="0.59999389629810485"/>
      </top>
      <bottom/>
      <diagonal/>
    </border>
    <border>
      <left style="thin">
        <color theme="8" tint="0.59999389629810485"/>
      </left>
      <right/>
      <top/>
      <bottom style="thin">
        <color theme="8" tint="0.59999389629810485"/>
      </bottom>
      <diagonal/>
    </border>
    <border>
      <left style="medium">
        <color theme="8" tint="0.59999389629810485"/>
      </left>
      <right style="thin">
        <color theme="8" tint="0.59996337778862885"/>
      </right>
      <top style="medium">
        <color theme="8" tint="0.59999389629810485"/>
      </top>
      <bottom/>
      <diagonal/>
    </border>
    <border>
      <left style="thin">
        <color theme="8" tint="0.59996337778862885"/>
      </left>
      <right style="medium">
        <color theme="8" tint="0.59999389629810485"/>
      </right>
      <top style="medium">
        <color theme="8" tint="0.59999389629810485"/>
      </top>
      <bottom/>
      <diagonal/>
    </border>
    <border>
      <left style="medium">
        <color theme="8" tint="0.59999389629810485"/>
      </left>
      <right style="thin">
        <color theme="8" tint="0.59996337778862885"/>
      </right>
      <top/>
      <bottom style="medium">
        <color theme="8" tint="0.59999389629810485"/>
      </bottom>
      <diagonal/>
    </border>
    <border>
      <left style="thin">
        <color theme="8" tint="0.59996337778862885"/>
      </left>
      <right style="medium">
        <color theme="8" tint="0.59999389629810485"/>
      </right>
      <top/>
      <bottom style="medium">
        <color theme="8" tint="0.59999389629810485"/>
      </bottom>
      <diagonal/>
    </border>
    <border>
      <left style="thin">
        <color theme="7" tint="0.59999389629810485"/>
      </left>
      <right style="thin">
        <color theme="7" tint="0.59996337778862885"/>
      </right>
      <top/>
      <bottom style="thin">
        <color theme="7" tint="0.59996337778862885"/>
      </bottom>
      <diagonal/>
    </border>
    <border>
      <left style="thin">
        <color theme="7" tint="0.59999389629810485"/>
      </left>
      <right/>
      <top/>
      <bottom/>
      <diagonal/>
    </border>
    <border>
      <left style="thin">
        <color theme="7" tint="0.59999389629810485"/>
      </left>
      <right style="thin">
        <color theme="7" tint="0.59996337778862885"/>
      </right>
      <top style="thin">
        <color theme="7" tint="0.59996337778862885"/>
      </top>
      <bottom/>
      <diagonal/>
    </border>
    <border>
      <left style="medium">
        <color theme="7" tint="0.59999389629810485"/>
      </left>
      <right style="thin">
        <color theme="7" tint="0.59996337778862885"/>
      </right>
      <top style="medium">
        <color theme="7" tint="0.59999389629810485"/>
      </top>
      <bottom/>
      <diagonal/>
    </border>
    <border>
      <left style="thin">
        <color theme="7" tint="0.59996337778862885"/>
      </left>
      <right style="thin">
        <color theme="7" tint="0.59996337778862885"/>
      </right>
      <top style="medium">
        <color theme="7" tint="0.59999389629810485"/>
      </top>
      <bottom/>
      <diagonal/>
    </border>
    <border>
      <left style="thin">
        <color theme="7" tint="0.59996337778862885"/>
      </left>
      <right style="medium">
        <color theme="7" tint="0.39997558519241921"/>
      </right>
      <top style="medium">
        <color theme="7" tint="0.59999389629810485"/>
      </top>
      <bottom/>
      <diagonal/>
    </border>
    <border>
      <left/>
      <right style="thin">
        <color theme="7" tint="0.59996337778862885"/>
      </right>
      <top style="medium">
        <color theme="7" tint="0.59999389629810485"/>
      </top>
      <bottom/>
      <diagonal/>
    </border>
    <border>
      <left style="thin">
        <color theme="7" tint="0.59996337778862885"/>
      </left>
      <right style="medium">
        <color theme="7" tint="0.59999389629810485"/>
      </right>
      <top style="medium">
        <color theme="7" tint="0.59999389629810485"/>
      </top>
      <bottom/>
      <diagonal/>
    </border>
    <border>
      <left style="medium">
        <color theme="7" tint="0.59999389629810485"/>
      </left>
      <right/>
      <top/>
      <bottom/>
      <diagonal/>
    </border>
    <border>
      <left/>
      <right style="medium">
        <color theme="7" tint="0.59999389629810485"/>
      </right>
      <top/>
      <bottom/>
      <diagonal/>
    </border>
    <border>
      <left style="medium">
        <color theme="7" tint="0.59999389629810485"/>
      </left>
      <right/>
      <top/>
      <bottom style="medium">
        <color theme="7" tint="0.59999389629810485"/>
      </bottom>
      <diagonal/>
    </border>
    <border>
      <left/>
      <right/>
      <top/>
      <bottom style="medium">
        <color theme="7" tint="0.59999389629810485"/>
      </bottom>
      <diagonal/>
    </border>
    <border>
      <left/>
      <right style="medium">
        <color theme="7" tint="0.59999389629810485"/>
      </right>
      <top/>
      <bottom style="medium">
        <color theme="7" tint="0.59999389629810485"/>
      </bottom>
      <diagonal/>
    </border>
    <border>
      <left style="medium">
        <color theme="7" tint="0.59999389629810485"/>
      </left>
      <right style="medium">
        <color theme="7" tint="0.59999389629810485"/>
      </right>
      <top style="medium">
        <color theme="7" tint="0.59999389629810485"/>
      </top>
      <bottom/>
      <diagonal/>
    </border>
    <border>
      <left style="medium">
        <color theme="7" tint="0.59999389629810485"/>
      </left>
      <right style="medium">
        <color theme="7" tint="0.59999389629810485"/>
      </right>
      <top/>
      <bottom style="medium">
        <color theme="7" tint="0.59999389629810485"/>
      </bottom>
      <diagonal/>
    </border>
    <border>
      <left style="medium">
        <color theme="7" tint="0.59999389629810485"/>
      </left>
      <right/>
      <top style="medium">
        <color theme="7" tint="0.59999389629810485"/>
      </top>
      <bottom/>
      <diagonal/>
    </border>
    <border>
      <left/>
      <right style="medium">
        <color theme="7" tint="0.59999389629810485"/>
      </right>
      <top style="medium">
        <color theme="7" tint="0.59999389629810485"/>
      </top>
      <bottom/>
      <diagonal/>
    </border>
    <border>
      <left style="medium">
        <color theme="9" tint="0.59999389629810485"/>
      </left>
      <right style="thin">
        <color theme="9" tint="0.59996337778862885"/>
      </right>
      <top style="medium">
        <color theme="9" tint="0.59999389629810485"/>
      </top>
      <bottom style="thin">
        <color theme="9" tint="0.59999389629810485"/>
      </bottom>
      <diagonal/>
    </border>
    <border>
      <left style="thin">
        <color theme="9" tint="0.59996337778862885"/>
      </left>
      <right style="thin">
        <color theme="9" tint="0.59996337778862885"/>
      </right>
      <top style="medium">
        <color theme="9" tint="0.59999389629810485"/>
      </top>
      <bottom/>
      <diagonal/>
    </border>
    <border>
      <left style="thin">
        <color theme="9" tint="0.59996337778862885"/>
      </left>
      <right style="medium">
        <color theme="9" tint="0.59999389629810485"/>
      </right>
      <top style="medium">
        <color theme="9" tint="0.59999389629810485"/>
      </top>
      <bottom/>
      <diagonal/>
    </border>
    <border>
      <left style="medium">
        <color theme="9" tint="0.59999389629810485"/>
      </left>
      <right/>
      <top style="thin">
        <color theme="9" tint="0.59999389629810485"/>
      </top>
      <bottom/>
      <diagonal/>
    </border>
    <border>
      <left/>
      <right style="medium">
        <color theme="9" tint="0.59999389629810485"/>
      </right>
      <top style="thin">
        <color theme="9" tint="0.59999389629810485"/>
      </top>
      <bottom/>
      <diagonal/>
    </border>
    <border>
      <left style="medium">
        <color theme="9" tint="0.59999389629810485"/>
      </left>
      <right/>
      <top/>
      <bottom/>
      <diagonal/>
    </border>
    <border>
      <left/>
      <right style="medium">
        <color theme="9" tint="0.59999389629810485"/>
      </right>
      <top/>
      <bottom/>
      <diagonal/>
    </border>
    <border>
      <left style="medium">
        <color theme="9" tint="0.59999389629810485"/>
      </left>
      <right/>
      <top/>
      <bottom style="medium">
        <color theme="9" tint="0.59999389629810485"/>
      </bottom>
      <diagonal/>
    </border>
    <border>
      <left/>
      <right/>
      <top/>
      <bottom style="medium">
        <color theme="9" tint="0.59999389629810485"/>
      </bottom>
      <diagonal/>
    </border>
    <border>
      <left/>
      <right style="medium">
        <color theme="9" tint="0.59999389629810485"/>
      </right>
      <top/>
      <bottom style="medium">
        <color theme="9" tint="0.59999389629810485"/>
      </bottom>
      <diagonal/>
    </border>
    <border>
      <left style="medium">
        <color theme="9" tint="0.59999389629810485"/>
      </left>
      <right style="thin">
        <color theme="9" tint="0.59996337778862885"/>
      </right>
      <top style="medium">
        <color theme="9" tint="0.59999389629810485"/>
      </top>
      <bottom/>
      <diagonal/>
    </border>
    <border>
      <left style="thin">
        <color theme="9" tint="0.59999389629810485"/>
      </left>
      <right style="thin">
        <color theme="9" tint="0.59999389629810485"/>
      </right>
      <top/>
      <bottom/>
      <diagonal/>
    </border>
    <border>
      <left style="medium">
        <color theme="9" tint="0.59999389629810485"/>
      </left>
      <right/>
      <top style="medium">
        <color theme="9" tint="0.59999389629810485"/>
      </top>
      <bottom style="thin">
        <color theme="9" tint="0.59999389629810485"/>
      </bottom>
      <diagonal/>
    </border>
    <border>
      <left style="thin">
        <color theme="9" tint="0.59999389629810485"/>
      </left>
      <right style="thin">
        <color theme="9" tint="0.59996337778862885"/>
      </right>
      <top style="medium">
        <color theme="9" tint="0.59999389629810485"/>
      </top>
      <bottom style="thin">
        <color theme="9" tint="0.59999389629810485"/>
      </bottom>
      <diagonal/>
    </border>
    <border>
      <left style="thin">
        <color theme="9" tint="0.59996337778862885"/>
      </left>
      <right style="thin">
        <color theme="9" tint="0.59996337778862885"/>
      </right>
      <top style="medium">
        <color theme="9" tint="0.59999389629810485"/>
      </top>
      <bottom style="thin">
        <color theme="9" tint="0.59999389629810485"/>
      </bottom>
      <diagonal/>
    </border>
    <border>
      <left style="thin">
        <color theme="9" tint="0.59996337778862885"/>
      </left>
      <right style="thin">
        <color theme="9" tint="0.59999389629810485"/>
      </right>
      <top style="medium">
        <color theme="9" tint="0.59999389629810485"/>
      </top>
      <bottom style="thin">
        <color theme="9" tint="0.59999389629810485"/>
      </bottom>
      <diagonal/>
    </border>
    <border>
      <left/>
      <right style="medium">
        <color theme="9" tint="0.59999389629810485"/>
      </right>
      <top style="medium">
        <color theme="9" tint="0.59999389629810485"/>
      </top>
      <bottom/>
      <diagonal/>
    </border>
    <border>
      <left style="medium">
        <color theme="9" tint="0.59999389629810485"/>
      </left>
      <right/>
      <top style="medium">
        <color theme="9" tint="0.59999389629810485"/>
      </top>
      <bottom style="medium">
        <color theme="9" tint="0.59999389629810485"/>
      </bottom>
      <diagonal/>
    </border>
    <border>
      <left/>
      <right style="medium">
        <color theme="9" tint="0.59999389629810485"/>
      </right>
      <top style="medium">
        <color theme="9" tint="0.59999389629810485"/>
      </top>
      <bottom style="medium">
        <color theme="9" tint="0.59999389629810485"/>
      </bottom>
      <diagonal/>
    </border>
    <border>
      <left style="thin">
        <color theme="9" tint="0.59999389629810485"/>
      </left>
      <right style="medium">
        <color theme="9" tint="0.59999389629810485"/>
      </right>
      <top style="medium">
        <color theme="9" tint="0.59999389629810485"/>
      </top>
      <bottom style="medium">
        <color theme="9" tint="0.59999389629810485"/>
      </bottom>
      <diagonal/>
    </border>
    <border>
      <left style="medium">
        <color theme="9" tint="0.59999389629810485"/>
      </left>
      <right/>
      <top style="medium">
        <color theme="9" tint="0.59999389629810485"/>
      </top>
      <bottom/>
      <diagonal/>
    </border>
    <border>
      <left/>
      <right/>
      <top style="medium">
        <color theme="9" tint="0.59999389629810485"/>
      </top>
      <bottom/>
      <diagonal/>
    </border>
    <border>
      <left style="thin">
        <color theme="9" tint="0.59999389629810485"/>
      </left>
      <right style="thin">
        <color theme="9" tint="0.59999389629810485"/>
      </right>
      <top style="thin">
        <color theme="9" tint="0.59999389629810485"/>
      </top>
      <bottom/>
      <diagonal/>
    </border>
    <border>
      <left style="thin">
        <color theme="9" tint="0.59999389629810485"/>
      </left>
      <right style="thin">
        <color theme="9" tint="0.59999389629810485"/>
      </right>
      <top/>
      <bottom style="thin">
        <color theme="9" tint="0.59999389629810485"/>
      </bottom>
      <diagonal/>
    </border>
    <border>
      <left/>
      <right/>
      <top/>
      <bottom style="thin">
        <color theme="9" tint="0.59999389629810485"/>
      </bottom>
      <diagonal/>
    </border>
    <border>
      <left style="medium">
        <color theme="9" tint="0.59999389629810485"/>
      </left>
      <right style="medium">
        <color theme="9" tint="0.59999389629810485"/>
      </right>
      <top style="medium">
        <color theme="9" tint="0.59999389629810485"/>
      </top>
      <bottom/>
      <diagonal/>
    </border>
    <border>
      <left style="medium">
        <color theme="9" tint="0.59999389629810485"/>
      </left>
      <right style="medium">
        <color theme="9" tint="0.59999389629810485"/>
      </right>
      <top/>
      <bottom style="medium">
        <color theme="9" tint="0.59999389629810485"/>
      </bottom>
      <diagonal/>
    </border>
    <border>
      <left/>
      <right/>
      <top style="thin">
        <color theme="9" tint="0.59996337778862885"/>
      </top>
      <bottom/>
      <diagonal/>
    </border>
    <border>
      <left style="thin">
        <color theme="9" tint="0.59996337778862885"/>
      </left>
      <right style="medium">
        <color theme="9" tint="0.39997558519241921"/>
      </right>
      <top/>
      <bottom/>
      <diagonal/>
    </border>
    <border>
      <left/>
      <right style="thin">
        <color theme="9" tint="0.59999389629810485"/>
      </right>
      <top style="medium">
        <color theme="9" tint="0.39997558519241921"/>
      </top>
      <bottom/>
      <diagonal/>
    </border>
    <border>
      <left style="medium">
        <color theme="9" tint="0.39997558519241921"/>
      </left>
      <right style="thin">
        <color theme="9" tint="0.39997558519241921"/>
      </right>
      <top/>
      <bottom style="medium">
        <color theme="9" tint="0.39997558519241921"/>
      </bottom>
      <diagonal/>
    </border>
  </borders>
  <cellStyleXfs count="11">
    <xf numFmtId="0" fontId="0" fillId="0" borderId="0"/>
    <xf numFmtId="0" fontId="6" fillId="0" borderId="0">
      <alignment vertical="top"/>
    </xf>
    <xf numFmtId="0" fontId="9" fillId="9" borderId="0" applyBorder="0" applyProtection="0">
      <alignment horizontal="left" vertical="top" wrapText="1" indent="1"/>
    </xf>
    <xf numFmtId="0" fontId="10" fillId="9" borderId="0" applyNumberFormat="0" applyFont="0" applyBorder="0" applyAlignment="0">
      <alignment horizontal="left" vertical="center" indent="1"/>
    </xf>
    <xf numFmtId="164" fontId="12" fillId="0" borderId="0">
      <alignment horizontal="left" indent="1"/>
    </xf>
    <xf numFmtId="0" fontId="13" fillId="0" borderId="0">
      <alignment horizontal="left" indent="1"/>
    </xf>
    <xf numFmtId="0" fontId="6" fillId="0" borderId="0" applyFill="0" applyProtection="0"/>
    <xf numFmtId="0" fontId="14" fillId="0" borderId="0" applyFill="0" applyProtection="0"/>
    <xf numFmtId="0" fontId="14" fillId="0" borderId="7" applyNumberFormat="0" applyFill="0" applyProtection="0">
      <alignment horizontal="left" vertical="center" indent="1"/>
    </xf>
    <xf numFmtId="0" fontId="16" fillId="0" borderId="0" applyFill="0" applyBorder="0" applyProtection="0">
      <alignment vertical="center"/>
    </xf>
    <xf numFmtId="0" fontId="37" fillId="0" borderId="0" applyNumberFormat="0" applyFill="0" applyBorder="0" applyAlignment="0" applyProtection="0"/>
  </cellStyleXfs>
  <cellXfs count="478">
    <xf numFmtId="0" fontId="0" fillId="0" borderId="0" xfId="0"/>
    <xf numFmtId="0" fontId="7" fillId="0" borderId="0" xfId="1" applyFont="1">
      <alignment vertical="top"/>
    </xf>
    <xf numFmtId="0" fontId="8" fillId="0" borderId="0" xfId="1" applyFont="1" applyAlignment="1">
      <alignment horizontal="left" vertical="top" wrapText="1" indent="1"/>
    </xf>
    <xf numFmtId="0" fontId="8" fillId="0" borderId="4" xfId="3" applyFont="1" applyFill="1" applyBorder="1" applyAlignment="1">
      <alignment horizontal="left" vertical="top" wrapText="1" indent="1"/>
    </xf>
    <xf numFmtId="0" fontId="11" fillId="0" borderId="0" xfId="1" applyFont="1" applyAlignment="1">
      <alignment horizontal="left" vertical="center" indent="1"/>
    </xf>
    <xf numFmtId="164" fontId="11" fillId="0" borderId="6" xfId="3" applyNumberFormat="1" applyFont="1" applyFill="1" applyBorder="1" applyAlignment="1">
      <alignment horizontal="right" vertical="center" wrapText="1" indent="1"/>
    </xf>
    <xf numFmtId="0" fontId="8" fillId="0" borderId="4" xfId="1" applyFont="1" applyBorder="1" applyAlignment="1">
      <alignment horizontal="left" vertical="top" wrapText="1" indent="1"/>
    </xf>
    <xf numFmtId="164" fontId="11" fillId="0" borderId="6" xfId="4" applyFont="1" applyBorder="1" applyAlignment="1">
      <alignment horizontal="right" vertical="center" indent="1"/>
    </xf>
    <xf numFmtId="164" fontId="11" fillId="0" borderId="6" xfId="4" applyFont="1" applyBorder="1" applyAlignment="1">
      <alignment horizontal="right" indent="1"/>
    </xf>
    <xf numFmtId="0" fontId="11" fillId="0" borderId="0" xfId="1" applyFont="1" applyAlignment="1">
      <alignment horizontal="center" vertical="center"/>
    </xf>
    <xf numFmtId="0" fontId="15" fillId="11" borderId="8" xfId="8" applyFont="1" applyFill="1" applyBorder="1" applyAlignment="1">
      <alignment horizontal="center" vertical="center"/>
    </xf>
    <xf numFmtId="0" fontId="15" fillId="11" borderId="9" xfId="8" applyFont="1" applyFill="1" applyBorder="1" applyAlignment="1">
      <alignment horizontal="center" vertical="center"/>
    </xf>
    <xf numFmtId="0" fontId="15" fillId="11" borderId="10" xfId="8" applyFont="1" applyFill="1" applyBorder="1" applyAlignment="1">
      <alignment horizontal="center" vertical="center"/>
    </xf>
    <xf numFmtId="0" fontId="8" fillId="0" borderId="13" xfId="3" applyFont="1" applyFill="1" applyBorder="1" applyAlignment="1">
      <alignment horizontal="left" vertical="top" wrapText="1" indent="1"/>
    </xf>
    <xf numFmtId="164" fontId="11" fillId="0" borderId="16" xfId="3" applyNumberFormat="1" applyFont="1" applyFill="1" applyBorder="1" applyAlignment="1">
      <alignment horizontal="right" vertical="center" wrapText="1" indent="1"/>
    </xf>
    <xf numFmtId="0" fontId="8" fillId="0" borderId="13" xfId="1" applyFont="1" applyBorder="1" applyAlignment="1">
      <alignment horizontal="left" vertical="top" wrapText="1" indent="1"/>
    </xf>
    <xf numFmtId="164" fontId="11" fillId="0" borderId="16" xfId="4" applyFont="1" applyBorder="1" applyAlignment="1">
      <alignment horizontal="right" vertical="center" indent="1"/>
    </xf>
    <xf numFmtId="164" fontId="11" fillId="0" borderId="16" xfId="4" applyFont="1" applyBorder="1" applyAlignment="1">
      <alignment horizontal="right" indent="1"/>
    </xf>
    <xf numFmtId="0" fontId="15" fillId="12" borderId="8" xfId="8" applyFont="1" applyFill="1" applyBorder="1" applyAlignment="1">
      <alignment horizontal="center" vertical="center"/>
    </xf>
    <xf numFmtId="0" fontId="15" fillId="12" borderId="9" xfId="8" applyFont="1" applyFill="1" applyBorder="1" applyAlignment="1">
      <alignment horizontal="center" vertical="center"/>
    </xf>
    <xf numFmtId="0" fontId="15" fillId="12" borderId="10" xfId="8" applyFont="1" applyFill="1" applyBorder="1" applyAlignment="1">
      <alignment horizontal="center" vertical="center"/>
    </xf>
    <xf numFmtId="0" fontId="8" fillId="0" borderId="19" xfId="3" applyFont="1" applyFill="1" applyBorder="1" applyAlignment="1">
      <alignment horizontal="left" vertical="top" wrapText="1" indent="1"/>
    </xf>
    <xf numFmtId="164" fontId="11" fillId="0" borderId="21" xfId="3" applyNumberFormat="1" applyFont="1" applyFill="1" applyBorder="1" applyAlignment="1">
      <alignment horizontal="right" vertical="center" wrapText="1" indent="1"/>
    </xf>
    <xf numFmtId="0" fontId="8" fillId="0" borderId="19" xfId="1" applyFont="1" applyBorder="1" applyAlignment="1">
      <alignment horizontal="left" vertical="top" wrapText="1" indent="1"/>
    </xf>
    <xf numFmtId="164" fontId="11" fillId="0" borderId="21" xfId="4" applyFont="1" applyBorder="1" applyAlignment="1">
      <alignment horizontal="right" vertical="center" indent="1"/>
    </xf>
    <xf numFmtId="164" fontId="11" fillId="0" borderId="21" xfId="4" applyFont="1" applyBorder="1" applyAlignment="1">
      <alignment horizontal="right" indent="1"/>
    </xf>
    <xf numFmtId="0" fontId="15" fillId="10" borderId="8" xfId="8" applyFont="1" applyFill="1" applyBorder="1" applyAlignment="1">
      <alignment horizontal="center" vertical="center"/>
    </xf>
    <xf numFmtId="0" fontId="15" fillId="10" borderId="9" xfId="8" applyFont="1" applyFill="1" applyBorder="1" applyAlignment="1">
      <alignment horizontal="center" vertical="center"/>
    </xf>
    <xf numFmtId="0" fontId="15" fillId="10" borderId="10" xfId="8" applyFont="1" applyFill="1" applyBorder="1" applyAlignment="1">
      <alignment horizontal="center" vertical="center"/>
    </xf>
    <xf numFmtId="0" fontId="8" fillId="0" borderId="24" xfId="3" applyFont="1" applyFill="1" applyBorder="1" applyAlignment="1">
      <alignment horizontal="left" vertical="top" wrapText="1" indent="1"/>
    </xf>
    <xf numFmtId="164" fontId="11" fillId="0" borderId="26" xfId="3" applyNumberFormat="1" applyFont="1" applyFill="1" applyBorder="1" applyAlignment="1">
      <alignment horizontal="right" vertical="center" wrapText="1" indent="1"/>
    </xf>
    <xf numFmtId="0" fontId="8" fillId="0" borderId="24" xfId="1" applyFont="1" applyBorder="1" applyAlignment="1">
      <alignment horizontal="left" vertical="top" wrapText="1" indent="1"/>
    </xf>
    <xf numFmtId="164" fontId="11" fillId="0" borderId="26" xfId="4" applyFont="1" applyBorder="1" applyAlignment="1">
      <alignment horizontal="right" vertical="center" indent="1"/>
    </xf>
    <xf numFmtId="164" fontId="11" fillId="0" borderId="26" xfId="4" applyFont="1" applyBorder="1" applyAlignment="1">
      <alignment horizontal="right" indent="1"/>
    </xf>
    <xf numFmtId="0" fontId="15" fillId="13" borderId="8" xfId="8" applyFont="1" applyFill="1" applyBorder="1" applyAlignment="1">
      <alignment horizontal="center" vertical="center"/>
    </xf>
    <xf numFmtId="0" fontId="15" fillId="13" borderId="9" xfId="8" applyFont="1" applyFill="1" applyBorder="1" applyAlignment="1">
      <alignment horizontal="center" vertical="center"/>
    </xf>
    <xf numFmtId="0" fontId="15" fillId="13" borderId="10" xfId="8" applyFont="1" applyFill="1" applyBorder="1" applyAlignment="1">
      <alignment horizontal="center" vertical="center"/>
    </xf>
    <xf numFmtId="0" fontId="7" fillId="0" borderId="31" xfId="6" applyFont="1" applyFill="1" applyBorder="1" applyAlignment="1">
      <alignment horizontal="center" vertical="center"/>
    </xf>
    <xf numFmtId="0" fontId="7" fillId="0" borderId="32" xfId="6" applyFont="1" applyFill="1" applyBorder="1" applyAlignment="1">
      <alignment horizontal="center" vertical="center"/>
    </xf>
    <xf numFmtId="0" fontId="7" fillId="0" borderId="33" xfId="5" applyFont="1" applyBorder="1" applyAlignment="1">
      <alignment horizontal="center" vertical="center"/>
    </xf>
    <xf numFmtId="0" fontId="7" fillId="0" borderId="34" xfId="5" applyFont="1" applyBorder="1" applyAlignment="1">
      <alignment horizontal="center" vertical="center"/>
    </xf>
    <xf numFmtId="0" fontId="8" fillId="0" borderId="2" xfId="3" applyFont="1" applyFill="1" applyBorder="1" applyAlignment="1">
      <alignment horizontal="left" vertical="top" wrapText="1" indent="1"/>
    </xf>
    <xf numFmtId="164" fontId="11" fillId="0" borderId="39" xfId="4" applyFont="1" applyBorder="1" applyAlignment="1">
      <alignment horizontal="right" vertical="center" indent="1"/>
    </xf>
    <xf numFmtId="164" fontId="11" fillId="0" borderId="39" xfId="3" applyNumberFormat="1" applyFont="1" applyFill="1" applyBorder="1" applyAlignment="1">
      <alignment horizontal="right" vertical="center" wrapText="1" indent="1"/>
    </xf>
    <xf numFmtId="164" fontId="11" fillId="0" borderId="40" xfId="3" applyNumberFormat="1" applyFont="1" applyFill="1" applyBorder="1" applyAlignment="1">
      <alignment horizontal="right" vertical="center" wrapText="1" indent="1"/>
    </xf>
    <xf numFmtId="164" fontId="11" fillId="0" borderId="45" xfId="4" applyFont="1" applyBorder="1" applyAlignment="1">
      <alignment horizontal="right" vertical="center" indent="1"/>
    </xf>
    <xf numFmtId="164" fontId="11" fillId="0" borderId="46" xfId="3" applyNumberFormat="1" applyFont="1" applyFill="1" applyBorder="1" applyAlignment="1">
      <alignment horizontal="right" vertical="center" wrapText="1" indent="1"/>
    </xf>
    <xf numFmtId="164" fontId="11" fillId="0" borderId="48" xfId="3" applyNumberFormat="1" applyFont="1" applyFill="1" applyBorder="1" applyAlignment="1">
      <alignment horizontal="right" vertical="center" wrapText="1" indent="1"/>
    </xf>
    <xf numFmtId="164" fontId="11" fillId="0" borderId="47" xfId="3" applyNumberFormat="1" applyFont="1" applyFill="1" applyBorder="1" applyAlignment="1">
      <alignment horizontal="right" vertical="center" wrapText="1" indent="1"/>
    </xf>
    <xf numFmtId="0" fontId="24" fillId="6" borderId="49" xfId="3" applyFont="1" applyFill="1" applyBorder="1" applyAlignment="1">
      <alignment horizontal="center" vertical="center" wrapText="1"/>
    </xf>
    <xf numFmtId="0" fontId="8" fillId="0" borderId="38" xfId="3" applyFont="1" applyFill="1" applyBorder="1" applyAlignment="1">
      <alignment horizontal="left" vertical="top" wrapText="1" indent="1"/>
    </xf>
    <xf numFmtId="164" fontId="11" fillId="0" borderId="50" xfId="4" applyFont="1" applyBorder="1" applyAlignment="1">
      <alignment horizontal="right" indent="1"/>
    </xf>
    <xf numFmtId="164" fontId="11" fillId="0" borderId="51" xfId="4" applyFont="1" applyBorder="1" applyAlignment="1">
      <alignment horizontal="right" vertical="center" indent="1"/>
    </xf>
    <xf numFmtId="164" fontId="11" fillId="0" borderId="50" xfId="3" applyNumberFormat="1" applyFont="1" applyFill="1" applyBorder="1" applyAlignment="1">
      <alignment horizontal="right" vertical="center" wrapText="1" indent="1"/>
    </xf>
    <xf numFmtId="0" fontId="8" fillId="0" borderId="51" xfId="1" applyFont="1" applyBorder="1" applyAlignment="1">
      <alignment horizontal="left" vertical="top" wrapText="1" indent="1"/>
    </xf>
    <xf numFmtId="0" fontId="8" fillId="0" borderId="52" xfId="1" applyFont="1" applyBorder="1" applyAlignment="1">
      <alignment horizontal="left" vertical="top" wrapText="1" indent="1"/>
    </xf>
    <xf numFmtId="164" fontId="11" fillId="0" borderId="50" xfId="4" applyFont="1" applyBorder="1" applyAlignment="1">
      <alignment horizontal="right" vertical="center" indent="1"/>
    </xf>
    <xf numFmtId="0" fontId="8" fillId="0" borderId="54" xfId="1" applyFont="1" applyBorder="1" applyAlignment="1">
      <alignment horizontal="left" vertical="top" wrapText="1" indent="1"/>
    </xf>
    <xf numFmtId="0" fontId="8" fillId="0" borderId="11" xfId="1" applyFont="1" applyBorder="1" applyAlignment="1">
      <alignment horizontal="left" vertical="top" wrapText="1" indent="1"/>
    </xf>
    <xf numFmtId="164" fontId="11" fillId="0" borderId="54" xfId="3" applyNumberFormat="1" applyFont="1" applyFill="1" applyBorder="1" applyAlignment="1">
      <alignment horizontal="right" vertical="center" wrapText="1" indent="1"/>
    </xf>
    <xf numFmtId="164" fontId="11" fillId="0" borderId="65" xfId="4" applyFont="1" applyBorder="1" applyAlignment="1">
      <alignment horizontal="right" vertical="center" indent="1"/>
    </xf>
    <xf numFmtId="164" fontId="11" fillId="0" borderId="20" xfId="4" applyFont="1" applyBorder="1" applyAlignment="1">
      <alignment horizontal="right" vertical="center" indent="1"/>
    </xf>
    <xf numFmtId="0" fontId="8" fillId="0" borderId="66" xfId="3" applyFont="1" applyFill="1" applyBorder="1" applyAlignment="1">
      <alignment horizontal="left" vertical="top" wrapText="1" indent="1"/>
    </xf>
    <xf numFmtId="0" fontId="8" fillId="0" borderId="67" xfId="1" applyFont="1" applyBorder="1" applyAlignment="1">
      <alignment horizontal="left" vertical="top" wrapText="1" indent="1"/>
    </xf>
    <xf numFmtId="0" fontId="8" fillId="0" borderId="68" xfId="1" applyFont="1" applyBorder="1" applyAlignment="1">
      <alignment horizontal="left" vertical="top" wrapText="1" indent="1"/>
    </xf>
    <xf numFmtId="164" fontId="11" fillId="0" borderId="66" xfId="4" applyFont="1" applyBorder="1" applyAlignment="1">
      <alignment horizontal="right" vertical="center" indent="1"/>
    </xf>
    <xf numFmtId="0" fontId="8" fillId="0" borderId="39" xfId="1" applyFont="1" applyBorder="1" applyAlignment="1">
      <alignment horizontal="left" vertical="top" wrapText="1" indent="1"/>
    </xf>
    <xf numFmtId="164" fontId="11" fillId="0" borderId="51" xfId="3" applyNumberFormat="1" applyFont="1" applyFill="1" applyBorder="1" applyAlignment="1">
      <alignment horizontal="right" vertical="center" wrapText="1" indent="1"/>
    </xf>
    <xf numFmtId="0" fontId="24" fillId="16" borderId="75" xfId="1" applyFont="1" applyFill="1" applyBorder="1" applyAlignment="1">
      <alignment horizontal="center" vertical="center" wrapText="1"/>
    </xf>
    <xf numFmtId="0" fontId="25" fillId="16" borderId="73" xfId="1" applyFont="1" applyFill="1" applyBorder="1" applyAlignment="1">
      <alignment vertical="center" wrapText="1"/>
    </xf>
    <xf numFmtId="164" fontId="25" fillId="0" borderId="78" xfId="4" applyFont="1" applyBorder="1" applyAlignment="1">
      <alignment horizontal="right" indent="1"/>
    </xf>
    <xf numFmtId="164" fontId="25" fillId="0" borderId="79" xfId="4" applyFont="1" applyBorder="1" applyAlignment="1">
      <alignment horizontal="right" indent="1"/>
    </xf>
    <xf numFmtId="164" fontId="25" fillId="0" borderId="80" xfId="4" applyFont="1" applyBorder="1" applyAlignment="1">
      <alignment horizontal="right" indent="1"/>
    </xf>
    <xf numFmtId="164" fontId="25" fillId="0" borderId="78" xfId="3" applyNumberFormat="1" applyFont="1" applyFill="1" applyBorder="1" applyAlignment="1">
      <alignment horizontal="right" vertical="center" wrapText="1" indent="1"/>
    </xf>
    <xf numFmtId="164" fontId="25" fillId="0" borderId="79" xfId="3" applyNumberFormat="1" applyFont="1" applyFill="1" applyBorder="1" applyAlignment="1">
      <alignment horizontal="right" vertical="center" wrapText="1" indent="1"/>
    </xf>
    <xf numFmtId="164" fontId="25" fillId="0" borderId="80" xfId="3" applyNumberFormat="1" applyFont="1" applyFill="1" applyBorder="1" applyAlignment="1">
      <alignment horizontal="right" vertical="center" wrapText="1" indent="1"/>
    </xf>
    <xf numFmtId="0" fontId="31" fillId="15" borderId="81" xfId="3" applyFont="1" applyFill="1" applyBorder="1" applyAlignment="1">
      <alignment horizontal="left" vertical="center" wrapText="1" indent="1"/>
    </xf>
    <xf numFmtId="0" fontId="22" fillId="14" borderId="0" xfId="3" applyFont="1" applyFill="1" applyBorder="1" applyAlignment="1">
      <alignment horizontal="center" vertical="center" wrapText="1"/>
    </xf>
    <xf numFmtId="164" fontId="11" fillId="0" borderId="15" xfId="3" applyNumberFormat="1" applyFont="1" applyFill="1" applyBorder="1" applyAlignment="1">
      <alignment horizontal="right" vertical="center" wrapText="1" indent="1"/>
    </xf>
    <xf numFmtId="164" fontId="11" fillId="0" borderId="95" xfId="3" applyNumberFormat="1" applyFont="1" applyFill="1" applyBorder="1" applyAlignment="1">
      <alignment horizontal="right" vertical="center" wrapText="1" indent="1"/>
    </xf>
    <xf numFmtId="0" fontId="8" fillId="0" borderId="35" xfId="3" applyFont="1" applyFill="1" applyBorder="1" applyAlignment="1">
      <alignment horizontal="left" vertical="top" wrapText="1" indent="1"/>
    </xf>
    <xf numFmtId="164" fontId="11" fillId="0" borderId="96" xfId="3" applyNumberFormat="1" applyFont="1" applyFill="1" applyBorder="1" applyAlignment="1">
      <alignment horizontal="right" vertical="center" wrapText="1" indent="1"/>
    </xf>
    <xf numFmtId="164" fontId="11" fillId="0" borderId="65" xfId="3" applyNumberFormat="1" applyFont="1" applyFill="1" applyBorder="1" applyAlignment="1">
      <alignment horizontal="right" vertical="center" wrapText="1" indent="1"/>
    </xf>
    <xf numFmtId="0" fontId="8" fillId="0" borderId="37" xfId="3" applyFont="1" applyFill="1" applyBorder="1" applyAlignment="1">
      <alignment horizontal="left" vertical="top" wrapText="1" indent="1"/>
    </xf>
    <xf numFmtId="164" fontId="32" fillId="14" borderId="5" xfId="4" applyFont="1" applyFill="1" applyBorder="1" applyAlignment="1">
      <alignment horizontal="right" indent="1"/>
    </xf>
    <xf numFmtId="164" fontId="32" fillId="14" borderId="6" xfId="4" applyFont="1" applyFill="1" applyBorder="1" applyAlignment="1">
      <alignment horizontal="right" indent="1"/>
    </xf>
    <xf numFmtId="164" fontId="32" fillId="14" borderId="5" xfId="3" applyNumberFormat="1" applyFont="1" applyFill="1" applyBorder="1" applyAlignment="1">
      <alignment horizontal="right" vertical="center" wrapText="1" indent="1"/>
    </xf>
    <xf numFmtId="164" fontId="32" fillId="14" borderId="6" xfId="3" applyNumberFormat="1" applyFont="1" applyFill="1" applyBorder="1" applyAlignment="1">
      <alignment horizontal="right" vertical="center" wrapText="1" indent="1"/>
    </xf>
    <xf numFmtId="164" fontId="32" fillId="14" borderId="6" xfId="4" applyFont="1" applyFill="1" applyBorder="1" applyAlignment="1">
      <alignment horizontal="right" vertical="center" indent="1"/>
    </xf>
    <xf numFmtId="164" fontId="11" fillId="14" borderId="6" xfId="3" applyNumberFormat="1" applyFont="1" applyFill="1" applyBorder="1" applyAlignment="1">
      <alignment horizontal="right" vertical="center" wrapText="1" indent="1"/>
    </xf>
    <xf numFmtId="164" fontId="11" fillId="14" borderId="6" xfId="4" applyFont="1" applyFill="1" applyBorder="1" applyAlignment="1">
      <alignment horizontal="right" vertical="center" indent="1"/>
    </xf>
    <xf numFmtId="0" fontId="8" fillId="14" borderId="39" xfId="1" applyFont="1" applyFill="1" applyBorder="1" applyAlignment="1">
      <alignment horizontal="left" vertical="top" wrapText="1" indent="1"/>
    </xf>
    <xf numFmtId="164" fontId="11" fillId="14" borderId="16" xfId="4" applyFont="1" applyFill="1" applyBorder="1" applyAlignment="1">
      <alignment horizontal="right" indent="1"/>
    </xf>
    <xf numFmtId="0" fontId="8" fillId="14" borderId="13" xfId="1" applyFont="1" applyFill="1" applyBorder="1" applyAlignment="1">
      <alignment horizontal="left" vertical="top" wrapText="1" indent="1"/>
    </xf>
    <xf numFmtId="164" fontId="11" fillId="14" borderId="16" xfId="3" applyNumberFormat="1" applyFont="1" applyFill="1" applyBorder="1" applyAlignment="1">
      <alignment horizontal="right" vertical="center" wrapText="1" indent="1"/>
    </xf>
    <xf numFmtId="0" fontId="8" fillId="14" borderId="13" xfId="3" applyFont="1" applyFill="1" applyBorder="1" applyAlignment="1">
      <alignment horizontal="left" vertical="top" wrapText="1" indent="1"/>
    </xf>
    <xf numFmtId="164" fontId="11" fillId="14" borderId="16" xfId="4" applyFont="1" applyFill="1" applyBorder="1" applyAlignment="1">
      <alignment horizontal="right" vertical="center" indent="1"/>
    </xf>
    <xf numFmtId="0" fontId="8" fillId="14" borderId="54" xfId="1" applyFont="1" applyFill="1" applyBorder="1" applyAlignment="1">
      <alignment horizontal="left" vertical="top" wrapText="1" indent="1"/>
    </xf>
    <xf numFmtId="164" fontId="11" fillId="14" borderId="91" xfId="3" applyNumberFormat="1" applyFont="1" applyFill="1" applyBorder="1" applyAlignment="1">
      <alignment horizontal="right" vertical="center" wrapText="1" indent="1"/>
    </xf>
    <xf numFmtId="164" fontId="11" fillId="14" borderId="14" xfId="3" applyNumberFormat="1" applyFont="1" applyFill="1" applyBorder="1" applyAlignment="1">
      <alignment horizontal="right" vertical="center" wrapText="1" indent="1"/>
    </xf>
    <xf numFmtId="164" fontId="11" fillId="14" borderId="94" xfId="4" applyFont="1" applyFill="1" applyBorder="1" applyAlignment="1">
      <alignment horizontal="right" vertical="center" indent="1"/>
    </xf>
    <xf numFmtId="164" fontId="11" fillId="14" borderId="91" xfId="4" applyFont="1" applyFill="1" applyBorder="1" applyAlignment="1">
      <alignment horizontal="right" vertical="center" indent="1"/>
    </xf>
    <xf numFmtId="164" fontId="11" fillId="14" borderId="21" xfId="4" applyFont="1" applyFill="1" applyBorder="1" applyAlignment="1">
      <alignment horizontal="right" indent="1"/>
    </xf>
    <xf numFmtId="164" fontId="11" fillId="14" borderId="20" xfId="4" applyFont="1" applyFill="1" applyBorder="1" applyAlignment="1">
      <alignment horizontal="right" indent="1"/>
    </xf>
    <xf numFmtId="0" fontId="8" fillId="14" borderId="19" xfId="1" applyFont="1" applyFill="1" applyBorder="1" applyAlignment="1">
      <alignment horizontal="left" vertical="top" wrapText="1" indent="1"/>
    </xf>
    <xf numFmtId="164" fontId="11" fillId="14" borderId="21" xfId="3" applyNumberFormat="1" applyFont="1" applyFill="1" applyBorder="1" applyAlignment="1">
      <alignment horizontal="right" vertical="center" wrapText="1" indent="1"/>
    </xf>
    <xf numFmtId="0" fontId="8" fillId="14" borderId="19" xfId="3" applyFont="1" applyFill="1" applyBorder="1" applyAlignment="1">
      <alignment horizontal="left" vertical="top" wrapText="1" indent="1"/>
    </xf>
    <xf numFmtId="164" fontId="11" fillId="14" borderId="21" xfId="4" applyFont="1" applyFill="1" applyBorder="1" applyAlignment="1">
      <alignment horizontal="right" vertical="center" indent="1"/>
    </xf>
    <xf numFmtId="0" fontId="8" fillId="14" borderId="66" xfId="1" applyFont="1" applyFill="1" applyBorder="1" applyAlignment="1">
      <alignment horizontal="left" vertical="top" wrapText="1" indent="1"/>
    </xf>
    <xf numFmtId="164" fontId="11" fillId="14" borderId="20" xfId="4" applyFont="1" applyFill="1" applyBorder="1" applyAlignment="1">
      <alignment horizontal="right" vertical="center" indent="1"/>
    </xf>
    <xf numFmtId="0" fontId="8" fillId="14" borderId="17" xfId="1" applyFont="1" applyFill="1" applyBorder="1" applyAlignment="1">
      <alignment horizontal="left" vertical="top" wrapText="1" indent="1"/>
    </xf>
    <xf numFmtId="164" fontId="11" fillId="14" borderId="20" xfId="3" applyNumberFormat="1" applyFont="1" applyFill="1" applyBorder="1" applyAlignment="1">
      <alignment horizontal="right" vertical="center" wrapText="1" indent="1"/>
    </xf>
    <xf numFmtId="0" fontId="8" fillId="14" borderId="17" xfId="3" applyFont="1" applyFill="1" applyBorder="1" applyAlignment="1">
      <alignment horizontal="left" vertical="top" wrapText="1" indent="1"/>
    </xf>
    <xf numFmtId="164" fontId="11" fillId="14" borderId="26" xfId="4" applyFont="1" applyFill="1" applyBorder="1" applyAlignment="1">
      <alignment horizontal="right" indent="1"/>
    </xf>
    <xf numFmtId="0" fontId="8" fillId="14" borderId="24" xfId="1" applyFont="1" applyFill="1" applyBorder="1" applyAlignment="1">
      <alignment horizontal="left" vertical="top" wrapText="1" indent="1"/>
    </xf>
    <xf numFmtId="164" fontId="11" fillId="14" borderId="26" xfId="3" applyNumberFormat="1" applyFont="1" applyFill="1" applyBorder="1" applyAlignment="1">
      <alignment horizontal="right" vertical="center" wrapText="1" indent="1"/>
    </xf>
    <xf numFmtId="0" fontId="8" fillId="14" borderId="24" xfId="3" applyFont="1" applyFill="1" applyBorder="1" applyAlignment="1">
      <alignment horizontal="left" vertical="top" wrapText="1" indent="1"/>
    </xf>
    <xf numFmtId="164" fontId="11" fillId="14" borderId="26" xfId="4" applyFont="1" applyFill="1" applyBorder="1" applyAlignment="1">
      <alignment horizontal="right" vertical="center" indent="1"/>
    </xf>
    <xf numFmtId="0" fontId="8" fillId="14" borderId="51" xfId="1" applyFont="1" applyFill="1" applyBorder="1" applyAlignment="1">
      <alignment horizontal="left" vertical="top" wrapText="1" indent="1"/>
    </xf>
    <xf numFmtId="164" fontId="11" fillId="14" borderId="25" xfId="3" applyNumberFormat="1" applyFont="1" applyFill="1" applyBorder="1" applyAlignment="1">
      <alignment horizontal="right" vertical="center" wrapText="1" indent="1"/>
    </xf>
    <xf numFmtId="164" fontId="11" fillId="14" borderId="25" xfId="4" applyFont="1" applyFill="1" applyBorder="1" applyAlignment="1">
      <alignment horizontal="right" indent="1"/>
    </xf>
    <xf numFmtId="0" fontId="8" fillId="14" borderId="22" xfId="1" applyFont="1" applyFill="1" applyBorder="1" applyAlignment="1">
      <alignment horizontal="left" vertical="top" wrapText="1" indent="1"/>
    </xf>
    <xf numFmtId="164" fontId="11" fillId="14" borderId="25" xfId="4" applyFont="1" applyFill="1" applyBorder="1" applyAlignment="1">
      <alignment horizontal="right" vertical="center" indent="1"/>
    </xf>
    <xf numFmtId="164" fontId="11" fillId="14" borderId="6" xfId="4" applyFont="1" applyFill="1" applyBorder="1" applyAlignment="1">
      <alignment horizontal="right" indent="1"/>
    </xf>
    <xf numFmtId="0" fontId="8" fillId="14" borderId="4" xfId="1" applyFont="1" applyFill="1" applyBorder="1" applyAlignment="1">
      <alignment horizontal="left" vertical="top" wrapText="1" indent="1"/>
    </xf>
    <xf numFmtId="0" fontId="8" fillId="14" borderId="4" xfId="3" applyFont="1" applyFill="1" applyBorder="1" applyAlignment="1">
      <alignment horizontal="left" vertical="top" wrapText="1" indent="1"/>
    </xf>
    <xf numFmtId="164" fontId="25" fillId="0" borderId="56" xfId="3" applyNumberFormat="1" applyFont="1" applyFill="1" applyBorder="1" applyAlignment="1">
      <alignment horizontal="right" vertical="center" wrapText="1" indent="1"/>
    </xf>
    <xf numFmtId="164" fontId="25" fillId="0" borderId="57" xfId="3" applyNumberFormat="1" applyFont="1" applyFill="1" applyBorder="1" applyAlignment="1">
      <alignment horizontal="right" vertical="center" wrapText="1" indent="1"/>
    </xf>
    <xf numFmtId="164" fontId="25" fillId="0" borderId="58" xfId="3" applyNumberFormat="1" applyFont="1" applyFill="1" applyBorder="1" applyAlignment="1">
      <alignment horizontal="right" vertical="center" wrapText="1" indent="1"/>
    </xf>
    <xf numFmtId="164" fontId="25" fillId="0" borderId="59" xfId="3" applyNumberFormat="1" applyFont="1" applyFill="1" applyBorder="1" applyAlignment="1">
      <alignment horizontal="right" vertical="center" wrapText="1" indent="1"/>
    </xf>
    <xf numFmtId="164" fontId="25" fillId="0" borderId="90" xfId="4" applyFont="1" applyBorder="1" applyAlignment="1">
      <alignment horizontal="right" vertical="center" indent="1"/>
    </xf>
    <xf numFmtId="164" fontId="25" fillId="0" borderId="59" xfId="4" applyFont="1" applyBorder="1" applyAlignment="1">
      <alignment horizontal="right" vertical="center" indent="1"/>
    </xf>
    <xf numFmtId="164" fontId="25" fillId="0" borderId="82" xfId="4" applyFont="1" applyBorder="1" applyAlignment="1">
      <alignment horizontal="right" vertical="center" indent="1"/>
    </xf>
    <xf numFmtId="164" fontId="25" fillId="0" borderId="82" xfId="3" applyNumberFormat="1" applyFont="1" applyFill="1" applyBorder="1" applyAlignment="1">
      <alignment horizontal="right" vertical="center" wrapText="1" indent="1"/>
    </xf>
    <xf numFmtId="164" fontId="11" fillId="0" borderId="52" xfId="3" applyNumberFormat="1" applyFont="1" applyFill="1" applyBorder="1" applyAlignment="1">
      <alignment horizontal="right" vertical="center" wrapText="1" indent="1"/>
    </xf>
    <xf numFmtId="0" fontId="8" fillId="0" borderId="36" xfId="3" applyFont="1" applyFill="1" applyBorder="1" applyAlignment="1">
      <alignment horizontal="left" vertical="top" wrapText="1" indent="1"/>
    </xf>
    <xf numFmtId="164" fontId="25" fillId="0" borderId="51" xfId="3" applyNumberFormat="1" applyFont="1" applyFill="1" applyBorder="1" applyAlignment="1">
      <alignment horizontal="right" vertical="center" wrapText="1" indent="1"/>
    </xf>
    <xf numFmtId="164" fontId="11" fillId="0" borderId="112" xfId="3" applyNumberFormat="1" applyFont="1" applyFill="1" applyBorder="1" applyAlignment="1">
      <alignment horizontal="right" vertical="center" wrapText="1" indent="1"/>
    </xf>
    <xf numFmtId="0" fontId="8" fillId="14" borderId="53" xfId="1" applyFont="1" applyFill="1" applyBorder="1" applyAlignment="1">
      <alignment horizontal="left" vertical="top" wrapText="1" indent="1"/>
    </xf>
    <xf numFmtId="0" fontId="8" fillId="0" borderId="85" xfId="1" applyFont="1" applyBorder="1" applyAlignment="1">
      <alignment horizontal="left" vertical="top" wrapText="1" indent="1"/>
    </xf>
    <xf numFmtId="164" fontId="25" fillId="0" borderId="105" xfId="4" applyFont="1" applyBorder="1" applyAlignment="1">
      <alignment horizontal="right" vertical="center" indent="1"/>
    </xf>
    <xf numFmtId="164" fontId="11" fillId="0" borderId="5" xfId="4" applyFont="1" applyBorder="1" applyAlignment="1">
      <alignment horizontal="right" vertical="center" indent="1"/>
    </xf>
    <xf numFmtId="0" fontId="8" fillId="0" borderId="2" xfId="1" applyFont="1" applyBorder="1" applyAlignment="1">
      <alignment horizontal="left" vertical="top" wrapText="1" indent="1"/>
    </xf>
    <xf numFmtId="164" fontId="11" fillId="0" borderId="0" xfId="3" applyNumberFormat="1" applyFont="1" applyFill="1" applyBorder="1" applyAlignment="1">
      <alignment horizontal="right" vertical="center" wrapText="1" indent="1"/>
    </xf>
    <xf numFmtId="164" fontId="11" fillId="14" borderId="5" xfId="3" applyNumberFormat="1" applyFont="1" applyFill="1" applyBorder="1" applyAlignment="1">
      <alignment horizontal="right" vertical="center" wrapText="1" indent="1"/>
    </xf>
    <xf numFmtId="0" fontId="8" fillId="0" borderId="0" xfId="1" applyFont="1" applyAlignment="1">
      <alignment horizontal="center" vertical="center" wrapText="1"/>
    </xf>
    <xf numFmtId="164" fontId="32" fillId="0" borderId="112" xfId="3" applyNumberFormat="1" applyFont="1" applyFill="1" applyBorder="1" applyAlignment="1">
      <alignment horizontal="right" vertical="center" wrapText="1" indent="1"/>
    </xf>
    <xf numFmtId="164" fontId="11" fillId="0" borderId="20" xfId="3" applyNumberFormat="1" applyFont="1" applyFill="1" applyBorder="1" applyAlignment="1">
      <alignment horizontal="right" vertical="center" wrapText="1" indent="1"/>
    </xf>
    <xf numFmtId="0" fontId="8" fillId="0" borderId="17" xfId="3" applyFont="1" applyFill="1" applyBorder="1" applyAlignment="1">
      <alignment horizontal="left" vertical="top" wrapText="1" indent="1"/>
    </xf>
    <xf numFmtId="0" fontId="8" fillId="0" borderId="66" xfId="1" applyFont="1" applyBorder="1" applyAlignment="1">
      <alignment horizontal="left" vertical="top" wrapText="1" indent="1"/>
    </xf>
    <xf numFmtId="0" fontId="22" fillId="0" borderId="122" xfId="1" applyFont="1" applyBorder="1" applyAlignment="1">
      <alignment horizontal="left" vertical="center" wrapText="1"/>
    </xf>
    <xf numFmtId="164" fontId="25" fillId="0" borderId="123" xfId="3" applyNumberFormat="1" applyFont="1" applyFill="1" applyBorder="1" applyAlignment="1">
      <alignment horizontal="right" vertical="center" wrapText="1" indent="1"/>
    </xf>
    <xf numFmtId="164" fontId="25" fillId="0" borderId="124" xfId="3" applyNumberFormat="1" applyFont="1" applyFill="1" applyBorder="1" applyAlignment="1">
      <alignment horizontal="right" vertical="center" wrapText="1" indent="1"/>
    </xf>
    <xf numFmtId="164" fontId="25" fillId="0" borderId="125" xfId="3" applyNumberFormat="1" applyFont="1" applyFill="1" applyBorder="1" applyAlignment="1">
      <alignment horizontal="right" vertical="center" wrapText="1" indent="1"/>
    </xf>
    <xf numFmtId="164" fontId="32" fillId="0" borderId="119" xfId="4" applyFont="1" applyBorder="1" applyAlignment="1">
      <alignment horizontal="right" vertical="center" indent="1"/>
    </xf>
    <xf numFmtId="164" fontId="25" fillId="0" borderId="126" xfId="4" applyFont="1" applyBorder="1" applyAlignment="1">
      <alignment horizontal="right" vertical="center" indent="1"/>
    </xf>
    <xf numFmtId="0" fontId="8" fillId="0" borderId="54" xfId="3" applyFont="1" applyFill="1" applyBorder="1" applyAlignment="1">
      <alignment horizontal="left" vertical="top" wrapText="1" indent="1"/>
    </xf>
    <xf numFmtId="164" fontId="11" fillId="0" borderId="127" xfId="4" applyFont="1" applyBorder="1" applyAlignment="1">
      <alignment horizontal="right" vertical="center" indent="1"/>
    </xf>
    <xf numFmtId="164" fontId="11" fillId="0" borderId="128" xfId="3" applyNumberFormat="1" applyFont="1" applyFill="1" applyBorder="1" applyAlignment="1">
      <alignment horizontal="right" vertical="center" wrapText="1" indent="1"/>
    </xf>
    <xf numFmtId="0" fontId="8" fillId="14" borderId="11" xfId="3" applyFont="1" applyFill="1" applyBorder="1" applyAlignment="1">
      <alignment horizontal="left" vertical="top" wrapText="1" indent="1"/>
    </xf>
    <xf numFmtId="164" fontId="11" fillId="0" borderId="54" xfId="4" applyFont="1" applyBorder="1" applyAlignment="1">
      <alignment horizontal="right" vertical="center" indent="1"/>
    </xf>
    <xf numFmtId="0" fontId="22" fillId="12" borderId="130" xfId="3" applyFont="1" applyFill="1" applyBorder="1" applyAlignment="1">
      <alignment horizontal="left" vertical="top" wrapText="1" indent="1"/>
    </xf>
    <xf numFmtId="164" fontId="11" fillId="0" borderId="128" xfId="4" applyFont="1" applyBorder="1" applyAlignment="1">
      <alignment horizontal="right" vertical="center" indent="1"/>
    </xf>
    <xf numFmtId="0" fontId="8" fillId="0" borderId="35" xfId="1" applyFont="1" applyBorder="1" applyAlignment="1">
      <alignment horizontal="left" vertical="top" wrapText="1" indent="1"/>
    </xf>
    <xf numFmtId="164" fontId="11" fillId="14" borderId="14" xfId="4" applyFont="1" applyFill="1" applyBorder="1" applyAlignment="1">
      <alignment horizontal="right" vertical="center" indent="1"/>
    </xf>
    <xf numFmtId="0" fontId="8" fillId="14" borderId="11" xfId="1" applyFont="1" applyFill="1" applyBorder="1" applyAlignment="1">
      <alignment horizontal="left" vertical="top" wrapText="1" indent="1"/>
    </xf>
    <xf numFmtId="164" fontId="25" fillId="0" borderId="129" xfId="4" applyFont="1" applyBorder="1" applyAlignment="1">
      <alignment horizontal="right" vertical="center" indent="1"/>
    </xf>
    <xf numFmtId="0" fontId="8" fillId="14" borderId="68" xfId="3" applyFont="1" applyFill="1" applyBorder="1" applyAlignment="1">
      <alignment horizontal="left" vertical="top" wrapText="1" indent="1"/>
    </xf>
    <xf numFmtId="0" fontId="8" fillId="14" borderId="66" xfId="3" applyFont="1" applyFill="1" applyBorder="1" applyAlignment="1">
      <alignment horizontal="left" vertical="top" wrapText="1" indent="1"/>
    </xf>
    <xf numFmtId="164" fontId="25" fillId="0" borderId="120" xfId="4" applyFont="1" applyBorder="1" applyAlignment="1">
      <alignment horizontal="right" vertical="center" indent="1"/>
    </xf>
    <xf numFmtId="0" fontId="22" fillId="7" borderId="121" xfId="1" applyFont="1" applyFill="1" applyBorder="1" applyAlignment="1">
      <alignment horizontal="left" vertical="center" wrapText="1"/>
    </xf>
    <xf numFmtId="0" fontId="1" fillId="4" borderId="133" xfId="0" applyFont="1" applyFill="1" applyBorder="1" applyAlignment="1">
      <alignment horizontal="left" vertical="center"/>
    </xf>
    <xf numFmtId="0" fontId="1" fillId="4" borderId="1" xfId="0" applyFont="1" applyFill="1" applyBorder="1" applyAlignment="1">
      <alignment horizontal="left" vertical="center"/>
    </xf>
    <xf numFmtId="0" fontId="8" fillId="14" borderId="51" xfId="3" applyFont="1" applyFill="1" applyBorder="1" applyAlignment="1">
      <alignment horizontal="center" vertical="top" wrapText="1"/>
    </xf>
    <xf numFmtId="0" fontId="8" fillId="14" borderId="53" xfId="3" applyFont="1" applyFill="1" applyBorder="1" applyAlignment="1">
      <alignment horizontal="center" vertical="top" wrapText="1"/>
    </xf>
    <xf numFmtId="0" fontId="2" fillId="3" borderId="137" xfId="0" applyFont="1" applyFill="1" applyBorder="1" applyAlignment="1">
      <alignment horizontal="left" vertical="center" wrapText="1"/>
    </xf>
    <xf numFmtId="0" fontId="2" fillId="3" borderId="136" xfId="0" applyFont="1" applyFill="1" applyBorder="1" applyAlignment="1">
      <alignment horizontal="left" vertical="center"/>
    </xf>
    <xf numFmtId="0" fontId="4" fillId="3" borderId="138" xfId="0" applyFont="1" applyFill="1" applyBorder="1" applyAlignment="1">
      <alignment vertical="center"/>
    </xf>
    <xf numFmtId="0" fontId="1" fillId="4" borderId="1" xfId="0" applyFont="1" applyFill="1" applyBorder="1" applyAlignment="1">
      <alignment horizontal="right" vertical="center"/>
    </xf>
    <xf numFmtId="0" fontId="0" fillId="4" borderId="134" xfId="0" applyFill="1" applyBorder="1" applyAlignment="1">
      <alignment horizontal="center" vertical="center" wrapText="1"/>
    </xf>
    <xf numFmtId="0" fontId="37" fillId="4" borderId="134" xfId="10" applyFill="1" applyBorder="1" applyAlignment="1">
      <alignment horizontal="center" vertical="center" wrapText="1"/>
    </xf>
    <xf numFmtId="0" fontId="1" fillId="4" borderId="1" xfId="0" applyFont="1" applyFill="1" applyBorder="1" applyAlignment="1">
      <alignment horizontal="right" vertical="center" wrapText="1"/>
    </xf>
    <xf numFmtId="14" fontId="1" fillId="4" borderId="1" xfId="0" applyNumberFormat="1" applyFont="1" applyFill="1" applyBorder="1" applyAlignment="1">
      <alignment horizontal="right" vertical="center"/>
    </xf>
    <xf numFmtId="0" fontId="1" fillId="6" borderId="133" xfId="0" applyFont="1" applyFill="1" applyBorder="1" applyAlignment="1">
      <alignment horizontal="left" vertical="center"/>
    </xf>
    <xf numFmtId="0" fontId="1" fillId="6" borderId="1" xfId="0" applyFont="1" applyFill="1" applyBorder="1" applyAlignment="1">
      <alignment horizontal="left" vertical="center"/>
    </xf>
    <xf numFmtId="0" fontId="1" fillId="6" borderId="1" xfId="0" applyFont="1" applyFill="1" applyBorder="1" applyAlignment="1">
      <alignment horizontal="right" vertical="center"/>
    </xf>
    <xf numFmtId="0" fontId="37" fillId="6" borderId="134" xfId="10" applyFill="1" applyBorder="1" applyAlignment="1">
      <alignment horizontal="center" vertical="center" wrapText="1"/>
    </xf>
    <xf numFmtId="0" fontId="1" fillId="7" borderId="133" xfId="0" applyFont="1" applyFill="1" applyBorder="1" applyAlignment="1">
      <alignment horizontal="left" vertical="center"/>
    </xf>
    <xf numFmtId="0" fontId="1" fillId="7" borderId="1" xfId="0" applyFont="1" applyFill="1" applyBorder="1" applyAlignment="1">
      <alignment horizontal="left" vertical="center"/>
    </xf>
    <xf numFmtId="0" fontId="1" fillId="7" borderId="1" xfId="0" applyFont="1" applyFill="1" applyBorder="1" applyAlignment="1">
      <alignment horizontal="right" vertical="center"/>
    </xf>
    <xf numFmtId="0" fontId="37" fillId="7" borderId="134" xfId="10" applyFill="1" applyBorder="1" applyAlignment="1">
      <alignment horizontal="center" vertical="center" wrapText="1"/>
    </xf>
    <xf numFmtId="0" fontId="1" fillId="8" borderId="133" xfId="0" applyFont="1" applyFill="1" applyBorder="1" applyAlignment="1">
      <alignment horizontal="left" vertical="center"/>
    </xf>
    <xf numFmtId="0" fontId="1" fillId="8" borderId="1" xfId="0" applyFont="1" applyFill="1" applyBorder="1" applyAlignment="1">
      <alignment horizontal="left" vertical="center"/>
    </xf>
    <xf numFmtId="0" fontId="1" fillId="8" borderId="1" xfId="0" applyFont="1" applyFill="1" applyBorder="1" applyAlignment="1">
      <alignment horizontal="right" vertical="center"/>
    </xf>
    <xf numFmtId="0" fontId="37" fillId="8" borderId="134" xfId="10" applyFill="1" applyBorder="1" applyAlignment="1">
      <alignment horizontal="center" vertical="center" wrapText="1"/>
    </xf>
    <xf numFmtId="0" fontId="1" fillId="5" borderId="133" xfId="0" applyFont="1" applyFill="1" applyBorder="1" applyAlignment="1">
      <alignment horizontal="left" vertical="center"/>
    </xf>
    <xf numFmtId="0" fontId="1" fillId="5" borderId="1" xfId="0" applyFont="1" applyFill="1" applyBorder="1" applyAlignment="1">
      <alignment horizontal="left" vertical="center"/>
    </xf>
    <xf numFmtId="0" fontId="1" fillId="5" borderId="1" xfId="0" applyFont="1" applyFill="1" applyBorder="1" applyAlignment="1">
      <alignment horizontal="right" vertical="center"/>
    </xf>
    <xf numFmtId="0" fontId="37" fillId="5" borderId="134" xfId="10" applyFill="1" applyBorder="1" applyAlignment="1">
      <alignment horizontal="center" vertical="center" wrapText="1"/>
    </xf>
    <xf numFmtId="0" fontId="0" fillId="8" borderId="134" xfId="0" applyFill="1" applyBorder="1" applyAlignment="1">
      <alignment horizontal="center" vertical="center" wrapText="1"/>
    </xf>
    <xf numFmtId="0" fontId="0" fillId="5" borderId="134" xfId="0" applyFill="1" applyBorder="1" applyAlignment="1">
      <alignment horizontal="center" vertical="center" wrapText="1"/>
    </xf>
    <xf numFmtId="0" fontId="1" fillId="5" borderId="1" xfId="0" applyFont="1" applyFill="1" applyBorder="1" applyAlignment="1">
      <alignment horizontal="right" vertical="center" wrapText="1"/>
    </xf>
    <xf numFmtId="0" fontId="1" fillId="4" borderId="139" xfId="0" applyFont="1" applyFill="1" applyBorder="1" applyAlignment="1">
      <alignment horizontal="left" vertical="center"/>
    </xf>
    <xf numFmtId="0" fontId="1" fillId="4" borderId="135" xfId="0" applyFont="1" applyFill="1" applyBorder="1" applyAlignment="1">
      <alignment vertical="center"/>
    </xf>
    <xf numFmtId="0" fontId="1" fillId="4" borderId="135" xfId="0" applyFont="1" applyFill="1" applyBorder="1" applyAlignment="1">
      <alignment horizontal="right" vertical="center"/>
    </xf>
    <xf numFmtId="0" fontId="0" fillId="4" borderId="140" xfId="0" applyFill="1" applyBorder="1" applyAlignment="1">
      <alignment horizontal="center" vertical="center" wrapText="1"/>
    </xf>
    <xf numFmtId="0" fontId="8" fillId="0" borderId="141" xfId="1" applyFont="1" applyBorder="1" applyAlignment="1">
      <alignment horizontal="left" vertical="top" wrapText="1" indent="1"/>
    </xf>
    <xf numFmtId="0" fontId="8" fillId="14" borderId="53" xfId="3" applyFont="1" applyFill="1" applyBorder="1" applyAlignment="1">
      <alignment horizontal="center" vertical="center" wrapText="1"/>
    </xf>
    <xf numFmtId="0" fontId="8" fillId="14" borderId="51" xfId="3" applyFont="1" applyFill="1" applyBorder="1" applyAlignment="1">
      <alignment horizontal="center" vertical="center" wrapText="1"/>
    </xf>
    <xf numFmtId="0" fontId="8" fillId="14" borderId="53" xfId="1" applyFont="1" applyFill="1" applyBorder="1" applyAlignment="1">
      <alignment horizontal="center" vertical="top" wrapText="1"/>
    </xf>
    <xf numFmtId="0" fontId="8" fillId="14" borderId="51" xfId="1" applyFont="1" applyFill="1" applyBorder="1" applyAlignment="1">
      <alignment horizontal="center" vertical="top" wrapText="1"/>
    </xf>
    <xf numFmtId="0" fontId="8" fillId="0" borderId="113" xfId="3" applyFont="1" applyFill="1" applyBorder="1" applyAlignment="1">
      <alignment horizontal="center" vertical="center" wrapText="1"/>
    </xf>
    <xf numFmtId="0" fontId="8" fillId="0" borderId="116" xfId="3" applyFont="1" applyFill="1" applyBorder="1" applyAlignment="1">
      <alignment horizontal="center" vertical="center" wrapText="1"/>
    </xf>
    <xf numFmtId="0" fontId="8" fillId="14" borderId="41" xfId="3" applyFont="1" applyFill="1" applyBorder="1" applyAlignment="1">
      <alignment horizontal="center" vertical="top" wrapText="1"/>
    </xf>
    <xf numFmtId="0" fontId="8" fillId="14" borderId="39" xfId="3" applyFont="1" applyFill="1" applyBorder="1" applyAlignment="1">
      <alignment horizontal="center" vertical="top" wrapText="1"/>
    </xf>
    <xf numFmtId="0" fontId="8" fillId="0" borderId="75" xfId="3" applyFont="1" applyFill="1" applyBorder="1" applyAlignment="1">
      <alignment horizontal="center" vertical="top" wrapText="1"/>
    </xf>
    <xf numFmtId="0" fontId="33" fillId="14" borderId="41" xfId="3" applyFont="1" applyFill="1" applyBorder="1" applyAlignment="1">
      <alignment horizontal="center" vertical="top" wrapText="1"/>
    </xf>
    <xf numFmtId="0" fontId="33" fillId="14" borderId="39" xfId="3" applyFont="1" applyFill="1" applyBorder="1" applyAlignment="1">
      <alignment horizontal="center" vertical="top" wrapText="1"/>
    </xf>
    <xf numFmtId="0" fontId="8" fillId="0" borderId="142" xfId="1" applyFont="1" applyBorder="1" applyAlignment="1">
      <alignment horizontal="left" vertical="top" wrapText="1" indent="1"/>
    </xf>
    <xf numFmtId="164" fontId="11" fillId="0" borderId="143" xfId="4" applyFont="1" applyBorder="1" applyAlignment="1">
      <alignment horizontal="right" vertical="center" indent="1"/>
    </xf>
    <xf numFmtId="0" fontId="8" fillId="0" borderId="144" xfId="3" applyFont="1" applyFill="1" applyBorder="1" applyAlignment="1">
      <alignment horizontal="left" vertical="top" wrapText="1" indent="1"/>
    </xf>
    <xf numFmtId="164" fontId="32" fillId="0" borderId="145" xfId="3" applyNumberFormat="1" applyFont="1" applyFill="1" applyBorder="1" applyAlignment="1">
      <alignment horizontal="right" vertical="center" wrapText="1" indent="1"/>
    </xf>
    <xf numFmtId="0" fontId="22" fillId="16" borderId="144" xfId="3" applyFont="1" applyFill="1" applyBorder="1" applyAlignment="1">
      <alignment horizontal="left" vertical="top" wrapText="1" indent="1"/>
    </xf>
    <xf numFmtId="164" fontId="32" fillId="16" borderId="146" xfId="3" applyNumberFormat="1" applyFont="1" applyFill="1" applyBorder="1" applyAlignment="1">
      <alignment horizontal="right" vertical="center" wrapText="1" indent="1"/>
    </xf>
    <xf numFmtId="0" fontId="22" fillId="16" borderId="147" xfId="3" applyFont="1" applyFill="1" applyBorder="1" applyAlignment="1">
      <alignment horizontal="left" vertical="top" wrapText="1" indent="1"/>
    </xf>
    <xf numFmtId="164" fontId="25" fillId="0" borderId="148" xfId="3" applyNumberFormat="1" applyFont="1" applyFill="1" applyBorder="1" applyAlignment="1">
      <alignment horizontal="right" vertical="center" wrapText="1" indent="1"/>
    </xf>
    <xf numFmtId="164" fontId="25" fillId="0" borderId="149" xfId="3" applyNumberFormat="1" applyFont="1" applyFill="1" applyBorder="1" applyAlignment="1">
      <alignment horizontal="right" vertical="center" wrapText="1" indent="1"/>
    </xf>
    <xf numFmtId="0" fontId="22" fillId="7" borderId="150" xfId="3" applyFont="1" applyFill="1" applyBorder="1" applyAlignment="1">
      <alignment horizontal="left" vertical="top" wrapText="1" indent="1"/>
    </xf>
    <xf numFmtId="0" fontId="22" fillId="7" borderId="151" xfId="3" applyFont="1" applyFill="1" applyBorder="1" applyAlignment="1">
      <alignment horizontal="left" vertical="top" wrapText="1" indent="1"/>
    </xf>
    <xf numFmtId="0" fontId="33" fillId="16" borderId="144" xfId="3" applyFont="1" applyFill="1" applyBorder="1" applyAlignment="1">
      <alignment horizontal="center" vertical="center" wrapText="1"/>
    </xf>
    <xf numFmtId="0" fontId="31" fillId="6" borderId="81" xfId="3" applyFont="1" applyFill="1" applyBorder="1" applyAlignment="1">
      <alignment horizontal="left" vertical="center" wrapText="1" indent="1"/>
    </xf>
    <xf numFmtId="0" fontId="25" fillId="6" borderId="69" xfId="1" applyFont="1" applyFill="1" applyBorder="1" applyAlignment="1">
      <alignment vertical="center" wrapText="1"/>
    </xf>
    <xf numFmtId="0" fontId="8" fillId="0" borderId="152" xfId="1" applyFont="1" applyBorder="1" applyAlignment="1">
      <alignment horizontal="left" vertical="top" wrapText="1" indent="1"/>
    </xf>
    <xf numFmtId="0" fontId="8" fillId="0" borderId="153" xfId="1" applyFont="1" applyBorder="1" applyAlignment="1">
      <alignment horizontal="left" vertical="top" wrapText="1" indent="1"/>
    </xf>
    <xf numFmtId="164" fontId="11" fillId="0" borderId="154" xfId="4" applyFont="1" applyBorder="1" applyAlignment="1">
      <alignment horizontal="right" vertical="center" indent="1"/>
    </xf>
    <xf numFmtId="164" fontId="32" fillId="14" borderId="5" xfId="4" applyFont="1" applyFill="1" applyBorder="1" applyAlignment="1">
      <alignment horizontal="right" vertical="center" indent="1"/>
    </xf>
    <xf numFmtId="164" fontId="25" fillId="0" borderId="155" xfId="4" applyFont="1" applyBorder="1" applyAlignment="1">
      <alignment horizontal="right" vertical="center" indent="1"/>
    </xf>
    <xf numFmtId="164" fontId="25" fillId="0" borderId="156" xfId="4" applyFont="1" applyBorder="1" applyAlignment="1">
      <alignment horizontal="right" vertical="center" indent="1"/>
    </xf>
    <xf numFmtId="164" fontId="25" fillId="0" borderId="157" xfId="4" applyFont="1" applyBorder="1" applyAlignment="1">
      <alignment horizontal="right" vertical="center" indent="1"/>
    </xf>
    <xf numFmtId="164" fontId="25" fillId="0" borderId="158" xfId="4" applyFont="1" applyBorder="1" applyAlignment="1">
      <alignment horizontal="right" vertical="center" indent="1"/>
    </xf>
    <xf numFmtId="164" fontId="25" fillId="0" borderId="159" xfId="4" applyFont="1" applyBorder="1" applyAlignment="1">
      <alignment horizontal="right" vertical="center" indent="1"/>
    </xf>
    <xf numFmtId="164" fontId="25" fillId="0" borderId="114" xfId="3" applyNumberFormat="1" applyFont="1" applyFill="1" applyBorder="1" applyAlignment="1">
      <alignment horizontal="right" vertical="center" wrapText="1" indent="1"/>
    </xf>
    <xf numFmtId="0" fontId="25" fillId="6" borderId="165" xfId="1" applyFont="1" applyFill="1" applyBorder="1" applyAlignment="1">
      <alignment horizontal="center" vertical="center" wrapText="1"/>
    </xf>
    <xf numFmtId="0" fontId="25" fillId="16" borderId="0" xfId="1" applyFont="1" applyFill="1" applyAlignment="1">
      <alignment vertical="center" wrapText="1"/>
    </xf>
    <xf numFmtId="164" fontId="32" fillId="0" borderId="40" xfId="3" applyNumberFormat="1" applyFont="1" applyFill="1" applyBorder="1" applyAlignment="1">
      <alignment horizontal="right" vertical="center" wrapText="1" indent="1"/>
    </xf>
    <xf numFmtId="0" fontId="25" fillId="6" borderId="168" xfId="1" applyFont="1" applyFill="1" applyBorder="1" applyAlignment="1">
      <alignment horizontal="center" vertical="center" wrapText="1"/>
    </xf>
    <xf numFmtId="0" fontId="24" fillId="16" borderId="0" xfId="1" applyFont="1" applyFill="1" applyAlignment="1">
      <alignment horizontal="center" vertical="center" wrapText="1"/>
    </xf>
    <xf numFmtId="0" fontId="39" fillId="16" borderId="0" xfId="10" applyFont="1" applyFill="1" applyBorder="1" applyAlignment="1">
      <alignment horizontal="center" vertical="top" wrapText="1"/>
    </xf>
    <xf numFmtId="0" fontId="39" fillId="6" borderId="75" xfId="10" applyFont="1" applyFill="1" applyBorder="1" applyAlignment="1">
      <alignment vertical="top" wrapText="1"/>
    </xf>
    <xf numFmtId="0" fontId="24" fillId="16" borderId="153" xfId="1" applyFont="1" applyFill="1" applyBorder="1" applyAlignment="1">
      <alignment horizontal="center" vertical="center" wrapText="1"/>
    </xf>
    <xf numFmtId="0" fontId="24" fillId="16" borderId="70" xfId="1" applyFont="1" applyFill="1" applyBorder="1" applyAlignment="1">
      <alignment horizontal="center" vertical="center" wrapText="1"/>
    </xf>
    <xf numFmtId="0" fontId="25" fillId="6" borderId="165" xfId="1" applyFont="1" applyFill="1" applyBorder="1" applyAlignment="1">
      <alignment vertical="center" wrapText="1"/>
    </xf>
    <xf numFmtId="0" fontId="39" fillId="6" borderId="166" xfId="10" applyFont="1" applyFill="1" applyBorder="1" applyAlignment="1">
      <alignment vertical="top" wrapText="1"/>
    </xf>
    <xf numFmtId="0" fontId="25" fillId="16" borderId="70" xfId="1" applyFont="1" applyFill="1" applyBorder="1" applyAlignment="1">
      <alignment vertical="center" wrapText="1"/>
    </xf>
    <xf numFmtId="0" fontId="39" fillId="16" borderId="0" xfId="10" applyFont="1" applyFill="1" applyBorder="1" applyAlignment="1">
      <alignment vertical="top" wrapText="1"/>
    </xf>
    <xf numFmtId="164" fontId="11" fillId="14" borderId="51" xfId="4" applyFont="1" applyFill="1" applyBorder="1" applyAlignment="1">
      <alignment horizontal="right" vertical="center" indent="1"/>
    </xf>
    <xf numFmtId="164" fontId="11" fillId="14" borderId="53" xfId="4" applyFont="1" applyFill="1" applyBorder="1" applyAlignment="1">
      <alignment horizontal="right" vertical="center" indent="1"/>
    </xf>
    <xf numFmtId="0" fontId="38" fillId="4" borderId="0" xfId="10" applyFont="1" applyFill="1" applyBorder="1" applyAlignment="1">
      <alignment horizontal="center" vertical="center" wrapText="1"/>
    </xf>
    <xf numFmtId="164" fontId="25" fillId="0" borderId="169" xfId="3" applyNumberFormat="1" applyFont="1" applyFill="1" applyBorder="1" applyAlignment="1">
      <alignment horizontal="right" vertical="center" wrapText="1" indent="1"/>
    </xf>
    <xf numFmtId="164" fontId="25" fillId="0" borderId="170" xfId="3" applyNumberFormat="1" applyFont="1" applyFill="1" applyBorder="1" applyAlignment="1">
      <alignment horizontal="right" vertical="center" wrapText="1" indent="1"/>
    </xf>
    <xf numFmtId="164" fontId="25" fillId="0" borderId="171" xfId="3" applyNumberFormat="1" applyFont="1" applyFill="1" applyBorder="1" applyAlignment="1">
      <alignment horizontal="right" vertical="center" wrapText="1" indent="1"/>
    </xf>
    <xf numFmtId="0" fontId="38" fillId="4" borderId="175" xfId="10" applyFont="1" applyFill="1" applyBorder="1" applyAlignment="1">
      <alignment horizontal="center" vertical="center" wrapText="1"/>
    </xf>
    <xf numFmtId="164" fontId="25" fillId="0" borderId="179" xfId="4" applyFont="1" applyBorder="1" applyAlignment="1">
      <alignment horizontal="right" vertical="center" indent="1"/>
    </xf>
    <xf numFmtId="164" fontId="25" fillId="0" borderId="170" xfId="4" applyFont="1" applyBorder="1" applyAlignment="1">
      <alignment horizontal="right" vertical="center" indent="1"/>
    </xf>
    <xf numFmtId="164" fontId="25" fillId="0" borderId="171" xfId="4" applyFont="1" applyBorder="1" applyAlignment="1">
      <alignment horizontal="right" vertical="center" indent="1"/>
    </xf>
    <xf numFmtId="0" fontId="8" fillId="0" borderId="180" xfId="3" applyFont="1" applyFill="1" applyBorder="1" applyAlignment="1">
      <alignment horizontal="center" vertical="center" wrapText="1"/>
    </xf>
    <xf numFmtId="164" fontId="25" fillId="0" borderId="181" xfId="4" applyFont="1" applyBorder="1" applyAlignment="1">
      <alignment horizontal="right" vertical="center" indent="1"/>
    </xf>
    <xf numFmtId="164" fontId="25" fillId="0" borderId="182" xfId="4" applyFont="1" applyBorder="1" applyAlignment="1">
      <alignment horizontal="right" vertical="center" indent="1"/>
    </xf>
    <xf numFmtId="164" fontId="25" fillId="0" borderId="183" xfId="4" applyFont="1" applyBorder="1" applyAlignment="1">
      <alignment horizontal="right" vertical="center" indent="1"/>
    </xf>
    <xf numFmtId="164" fontId="25" fillId="0" borderId="184" xfId="4" applyFont="1" applyBorder="1" applyAlignment="1">
      <alignment horizontal="right" vertical="center" indent="1"/>
    </xf>
    <xf numFmtId="164" fontId="25" fillId="0" borderId="185" xfId="4" applyFont="1" applyBorder="1" applyAlignment="1">
      <alignment horizontal="right" vertical="center" indent="1"/>
    </xf>
    <xf numFmtId="0" fontId="8" fillId="0" borderId="188" xfId="1" applyFont="1" applyBorder="1" applyAlignment="1">
      <alignment horizontal="left" vertical="top" wrapText="1" indent="1"/>
    </xf>
    <xf numFmtId="0" fontId="8" fillId="14" borderId="0" xfId="1" applyFont="1" applyFill="1" applyAlignment="1">
      <alignment horizontal="left" vertical="top" wrapText="1" indent="1"/>
    </xf>
    <xf numFmtId="0" fontId="8" fillId="0" borderId="51" xfId="3" applyFont="1" applyFill="1" applyBorder="1" applyAlignment="1">
      <alignment horizontal="left" vertical="top" wrapText="1" indent="1"/>
    </xf>
    <xf numFmtId="0" fontId="24" fillId="0" borderId="180" xfId="1" applyFont="1" applyBorder="1" applyAlignment="1">
      <alignment vertical="center" wrapText="1"/>
    </xf>
    <xf numFmtId="0" fontId="24" fillId="0" borderId="116" xfId="1" applyFont="1" applyBorder="1" applyAlignment="1">
      <alignment vertical="center" wrapText="1"/>
    </xf>
    <xf numFmtId="164" fontId="32" fillId="0" borderId="115" xfId="4" applyFont="1" applyBorder="1" applyAlignment="1">
      <alignment horizontal="right" vertical="center" indent="1"/>
    </xf>
    <xf numFmtId="0" fontId="25" fillId="0" borderId="23" xfId="3" applyFont="1" applyFill="1" applyBorder="1" applyAlignment="1">
      <alignment vertical="center" wrapText="1"/>
    </xf>
    <xf numFmtId="164" fontId="11" fillId="0" borderId="196" xfId="3" applyNumberFormat="1" applyFont="1" applyFill="1" applyBorder="1" applyAlignment="1">
      <alignment horizontal="right" vertical="center" wrapText="1" indent="1"/>
    </xf>
    <xf numFmtId="164" fontId="11" fillId="0" borderId="191" xfId="3" applyNumberFormat="1" applyFont="1" applyFill="1" applyBorder="1" applyAlignment="1">
      <alignment horizontal="right" vertical="center" wrapText="1" indent="1"/>
    </xf>
    <xf numFmtId="0" fontId="25" fillId="0" borderId="192" xfId="3" applyFont="1" applyFill="1" applyBorder="1" applyAlignment="1">
      <alignment vertical="center" wrapText="1"/>
    </xf>
    <xf numFmtId="164" fontId="11" fillId="0" borderId="25" xfId="3" applyNumberFormat="1" applyFont="1" applyFill="1" applyBorder="1" applyAlignment="1">
      <alignment horizontal="right" vertical="center" wrapText="1" indent="1"/>
    </xf>
    <xf numFmtId="0" fontId="8" fillId="0" borderId="53" xfId="3" applyFont="1" applyFill="1" applyBorder="1" applyAlignment="1">
      <alignment horizontal="left" vertical="top" wrapText="1" indent="1"/>
    </xf>
    <xf numFmtId="164" fontId="32" fillId="0" borderId="180" xfId="4" applyFont="1" applyBorder="1" applyAlignment="1">
      <alignment horizontal="right" vertical="center" indent="1"/>
    </xf>
    <xf numFmtId="164" fontId="25" fillId="0" borderId="194" xfId="3" applyNumberFormat="1" applyFont="1" applyFill="1" applyBorder="1" applyAlignment="1">
      <alignment horizontal="right" vertical="center" wrapText="1" indent="1"/>
    </xf>
    <xf numFmtId="0" fontId="24" fillId="4" borderId="195" xfId="3" applyFont="1" applyFill="1" applyBorder="1" applyAlignment="1">
      <alignment horizontal="left" vertical="top" wrapText="1" indent="1"/>
    </xf>
    <xf numFmtId="164" fontId="11" fillId="0" borderId="25" xfId="4" applyFont="1" applyBorder="1" applyAlignment="1">
      <alignment horizontal="right" vertical="center" indent="1"/>
    </xf>
    <xf numFmtId="0" fontId="8" fillId="0" borderId="22" xfId="1" applyFont="1" applyBorder="1" applyAlignment="1">
      <alignment horizontal="left" vertical="top" wrapText="1" indent="1"/>
    </xf>
    <xf numFmtId="164" fontId="25" fillId="0" borderId="194" xfId="4" applyFont="1" applyBorder="1" applyAlignment="1">
      <alignment horizontal="right" vertical="center" indent="1"/>
    </xf>
    <xf numFmtId="164" fontId="25" fillId="0" borderId="197" xfId="3" applyNumberFormat="1" applyFont="1" applyFill="1" applyBorder="1" applyAlignment="1">
      <alignment horizontal="right" vertical="center" wrapText="1" indent="1"/>
    </xf>
    <xf numFmtId="0" fontId="8" fillId="0" borderId="88" xfId="1" applyFont="1" applyBorder="1" applyAlignment="1">
      <alignment horizontal="left" vertical="top" wrapText="1" indent="1"/>
    </xf>
    <xf numFmtId="164" fontId="25" fillId="0" borderId="198" xfId="4" applyFont="1" applyBorder="1" applyAlignment="1">
      <alignment horizontal="right" vertical="center" indent="1"/>
    </xf>
    <xf numFmtId="164" fontId="25" fillId="0" borderId="83" xfId="4" applyFont="1" applyBorder="1" applyAlignment="1">
      <alignment horizontal="right" vertical="center" indent="1"/>
    </xf>
    <xf numFmtId="0" fontId="24" fillId="16" borderId="88" xfId="1" applyFont="1" applyFill="1" applyBorder="1" applyAlignment="1">
      <alignment vertical="center" wrapText="1"/>
    </xf>
    <xf numFmtId="0" fontId="24" fillId="16" borderId="199" xfId="1" applyFont="1" applyFill="1" applyBorder="1" applyAlignment="1">
      <alignment vertical="center" wrapText="1"/>
    </xf>
    <xf numFmtId="0" fontId="3" fillId="3" borderId="0" xfId="0" applyFont="1" applyFill="1" applyAlignment="1">
      <alignment vertical="center" wrapText="1"/>
    </xf>
    <xf numFmtId="0" fontId="43" fillId="2" borderId="0" xfId="0" applyFont="1" applyFill="1" applyAlignment="1">
      <alignment horizontal="center" vertical="center" wrapText="1"/>
    </xf>
    <xf numFmtId="0" fontId="3" fillId="3" borderId="0" xfId="0" applyFont="1" applyFill="1" applyAlignment="1">
      <alignment horizontal="center" vertical="center" wrapText="1"/>
    </xf>
    <xf numFmtId="0" fontId="17" fillId="0" borderId="0" xfId="9" applyFont="1" applyFill="1" applyBorder="1">
      <alignment vertical="center"/>
    </xf>
    <xf numFmtId="0" fontId="7" fillId="16" borderId="69" xfId="2" applyFont="1" applyFill="1" applyBorder="1" applyAlignment="1">
      <alignment horizontal="left" vertical="center" wrapText="1" indent="1"/>
    </xf>
    <xf numFmtId="0" fontId="7" fillId="16" borderId="70" xfId="2" applyFont="1" applyFill="1" applyBorder="1" applyAlignment="1">
      <alignment horizontal="left" vertical="center" wrapText="1" indent="1"/>
    </xf>
    <xf numFmtId="0" fontId="7" fillId="16" borderId="71" xfId="2" applyFont="1" applyFill="1" applyBorder="1" applyAlignment="1">
      <alignment horizontal="left" vertical="center" wrapText="1" indent="1"/>
    </xf>
    <xf numFmtId="0" fontId="24" fillId="6" borderId="72" xfId="2" applyFont="1" applyFill="1" applyBorder="1" applyAlignment="1">
      <alignment horizontal="left" vertical="center" wrapText="1" indent="1"/>
    </xf>
    <xf numFmtId="0" fontId="24" fillId="6" borderId="73" xfId="2" applyFont="1" applyFill="1" applyBorder="1" applyAlignment="1">
      <alignment horizontal="left" vertical="center" wrapText="1" indent="1"/>
    </xf>
    <xf numFmtId="0" fontId="24" fillId="6" borderId="74" xfId="2" applyFont="1" applyFill="1" applyBorder="1" applyAlignment="1">
      <alignment horizontal="left" vertical="center" wrapText="1" indent="1"/>
    </xf>
    <xf numFmtId="0" fontId="26" fillId="0" borderId="0" xfId="8" applyFont="1" applyFill="1" applyBorder="1" applyAlignment="1">
      <alignment horizontal="center" vertical="center"/>
    </xf>
    <xf numFmtId="0" fontId="22" fillId="14" borderId="38" xfId="1" applyFont="1" applyFill="1" applyBorder="1" applyAlignment="1">
      <alignment horizontal="center" vertical="center" wrapText="1"/>
    </xf>
    <xf numFmtId="0" fontId="22" fillId="14" borderId="3" xfId="1" applyFont="1" applyFill="1" applyBorder="1" applyAlignment="1">
      <alignment horizontal="center" vertical="center" wrapText="1"/>
    </xf>
    <xf numFmtId="0" fontId="22" fillId="14" borderId="2" xfId="1" applyFont="1" applyFill="1" applyBorder="1" applyAlignment="1">
      <alignment horizontal="center" vertical="center" wrapText="1"/>
    </xf>
    <xf numFmtId="0" fontId="18" fillId="0" borderId="0" xfId="9" applyFont="1" applyFill="1" applyBorder="1">
      <alignment vertical="center"/>
    </xf>
    <xf numFmtId="0" fontId="7" fillId="0" borderId="90" xfId="2" applyFont="1" applyFill="1" applyBorder="1" applyAlignment="1">
      <alignment horizontal="left" vertical="center" wrapText="1" indent="1"/>
    </xf>
    <xf numFmtId="0" fontId="7" fillId="0" borderId="89" xfId="2" applyFont="1" applyFill="1" applyBorder="1" applyAlignment="1">
      <alignment horizontal="left" vertical="center" wrapText="1" indent="1"/>
    </xf>
    <xf numFmtId="0" fontId="7" fillId="0" borderId="59" xfId="2" applyFont="1" applyFill="1" applyBorder="1" applyAlignment="1">
      <alignment horizontal="left" vertical="center" wrapText="1" indent="1"/>
    </xf>
    <xf numFmtId="0" fontId="24" fillId="5" borderId="60" xfId="2" applyFont="1" applyFill="1" applyBorder="1" applyAlignment="1">
      <alignment horizontal="left" vertical="center" wrapText="1"/>
    </xf>
    <xf numFmtId="0" fontId="24" fillId="5" borderId="61" xfId="2" applyFont="1" applyFill="1" applyBorder="1" applyAlignment="1">
      <alignment horizontal="left" vertical="center" wrapText="1"/>
    </xf>
    <xf numFmtId="0" fontId="24" fillId="5" borderId="62" xfId="2" applyFont="1" applyFill="1" applyBorder="1" applyAlignment="1">
      <alignment horizontal="left" vertical="center" wrapText="1"/>
    </xf>
    <xf numFmtId="0" fontId="27" fillId="0" borderId="0" xfId="8" applyFont="1" applyFill="1" applyBorder="1" applyAlignment="1">
      <alignment horizontal="center" vertical="center"/>
    </xf>
    <xf numFmtId="0" fontId="25" fillId="14" borderId="35" xfId="3" applyFont="1" applyFill="1" applyBorder="1" applyAlignment="1">
      <alignment horizontal="center" vertical="center" wrapText="1"/>
    </xf>
    <xf numFmtId="0" fontId="25" fillId="14" borderId="12" xfId="3" applyFont="1" applyFill="1" applyBorder="1" applyAlignment="1">
      <alignment horizontal="center" vertical="center" wrapText="1"/>
    </xf>
    <xf numFmtId="0" fontId="25" fillId="14" borderId="11" xfId="3" applyFont="1" applyFill="1" applyBorder="1" applyAlignment="1">
      <alignment horizontal="center" vertical="center" wrapText="1"/>
    </xf>
    <xf numFmtId="0" fontId="25" fillId="5" borderId="63" xfId="3" applyFont="1" applyFill="1" applyBorder="1" applyAlignment="1">
      <alignment horizontal="center" vertical="center" wrapText="1"/>
    </xf>
    <xf numFmtId="0" fontId="25" fillId="5" borderId="0" xfId="3" applyFont="1" applyFill="1" applyBorder="1" applyAlignment="1">
      <alignment horizontal="center" vertical="center" wrapText="1"/>
    </xf>
    <xf numFmtId="0" fontId="25" fillId="5" borderId="64" xfId="3" applyFont="1" applyFill="1" applyBorder="1" applyAlignment="1">
      <alignment horizontal="center" vertical="center" wrapText="1"/>
    </xf>
    <xf numFmtId="0" fontId="40" fillId="5" borderId="63" xfId="10" applyFont="1" applyFill="1" applyBorder="1" applyAlignment="1">
      <alignment horizontal="center" vertical="center" wrapText="1"/>
    </xf>
    <xf numFmtId="0" fontId="40" fillId="5" borderId="0" xfId="10" applyFont="1" applyFill="1" applyBorder="1" applyAlignment="1">
      <alignment horizontal="center" vertical="center" wrapText="1"/>
    </xf>
    <xf numFmtId="0" fontId="40" fillId="5" borderId="64" xfId="10" applyFont="1" applyFill="1" applyBorder="1" applyAlignment="1">
      <alignment horizontal="center" vertical="center" wrapText="1"/>
    </xf>
    <xf numFmtId="0" fontId="40" fillId="5" borderId="60" xfId="10" applyFont="1" applyFill="1" applyBorder="1" applyAlignment="1">
      <alignment horizontal="center" vertical="center" wrapText="1"/>
    </xf>
    <xf numFmtId="0" fontId="40" fillId="5" borderId="61" xfId="10" applyFont="1" applyFill="1" applyBorder="1" applyAlignment="1">
      <alignment horizontal="center" vertical="center" wrapText="1"/>
    </xf>
    <xf numFmtId="0" fontId="8" fillId="14" borderId="94" xfId="1" applyFont="1" applyFill="1" applyBorder="1" applyAlignment="1">
      <alignment horizontal="center" vertical="top" wrapText="1"/>
    </xf>
    <xf numFmtId="0" fontId="8" fillId="14" borderId="92" xfId="1" applyFont="1" applyFill="1" applyBorder="1" applyAlignment="1">
      <alignment horizontal="center" vertical="top" wrapText="1"/>
    </xf>
    <xf numFmtId="0" fontId="8" fillId="14" borderId="92" xfId="3" applyFont="1" applyFill="1" applyBorder="1" applyAlignment="1">
      <alignment horizontal="center" vertical="top" wrapText="1"/>
    </xf>
    <xf numFmtId="0" fontId="8" fillId="14" borderId="93" xfId="3" applyFont="1" applyFill="1" applyBorder="1" applyAlignment="1">
      <alignment horizontal="center" vertical="top" wrapText="1"/>
    </xf>
    <xf numFmtId="0" fontId="8" fillId="14" borderId="55" xfId="3" applyFont="1" applyFill="1" applyBorder="1" applyAlignment="1">
      <alignment horizontal="center" vertical="top" wrapText="1"/>
    </xf>
    <xf numFmtId="0" fontId="19" fillId="0" borderId="0" xfId="9" applyFont="1" applyFill="1" applyBorder="1">
      <alignment vertical="center"/>
    </xf>
    <xf numFmtId="0" fontId="7" fillId="0" borderId="97" xfId="2" applyFont="1" applyFill="1" applyBorder="1" applyAlignment="1">
      <alignment horizontal="left" vertical="center" wrapText="1" indent="1"/>
    </xf>
    <xf numFmtId="0" fontId="7" fillId="0" borderId="98" xfId="2" applyFont="1" applyFill="1" applyBorder="1" applyAlignment="1">
      <alignment horizontal="left" vertical="center" wrapText="1" indent="1"/>
    </xf>
    <xf numFmtId="0" fontId="7" fillId="0" borderId="99" xfId="2" applyFont="1" applyFill="1" applyBorder="1" applyAlignment="1">
      <alignment horizontal="left" vertical="center" wrapText="1" indent="1"/>
    </xf>
    <xf numFmtId="0" fontId="24" fillId="7" borderId="100" xfId="2" applyFont="1" applyFill="1" applyBorder="1" applyAlignment="1">
      <alignment horizontal="left" vertical="center" wrapText="1" indent="1"/>
    </xf>
    <xf numFmtId="0" fontId="24" fillId="7" borderId="101" xfId="2" applyFont="1" applyFill="1" applyBorder="1" applyAlignment="1">
      <alignment horizontal="left" vertical="center" wrapText="1" indent="1"/>
    </xf>
    <xf numFmtId="0" fontId="24" fillId="7" borderId="102" xfId="2" applyFont="1" applyFill="1" applyBorder="1" applyAlignment="1">
      <alignment horizontal="left" vertical="center" wrapText="1" indent="1"/>
    </xf>
    <xf numFmtId="0" fontId="28" fillId="0" borderId="0" xfId="8" applyFont="1" applyFill="1" applyBorder="1" applyAlignment="1">
      <alignment horizontal="center" vertical="center"/>
    </xf>
    <xf numFmtId="0" fontId="25" fillId="14" borderId="37" xfId="3" applyFont="1" applyFill="1" applyBorder="1" applyAlignment="1">
      <alignment horizontal="center" vertical="center" wrapText="1"/>
    </xf>
    <xf numFmtId="0" fontId="25" fillId="14" borderId="18" xfId="3" applyFont="1" applyFill="1" applyBorder="1" applyAlignment="1">
      <alignment horizontal="center" vertical="center" wrapText="1"/>
    </xf>
    <xf numFmtId="0" fontId="25" fillId="14" borderId="17" xfId="3" applyFont="1" applyFill="1" applyBorder="1" applyAlignment="1">
      <alignment horizontal="center" vertical="center" wrapText="1"/>
    </xf>
    <xf numFmtId="0" fontId="25" fillId="14" borderId="0" xfId="3" applyFont="1" applyFill="1" applyBorder="1" applyAlignment="1">
      <alignment horizontal="center" vertical="center" wrapText="1"/>
    </xf>
    <xf numFmtId="0" fontId="25" fillId="14" borderId="68" xfId="3" applyFont="1" applyFill="1" applyBorder="1" applyAlignment="1">
      <alignment horizontal="center" vertical="center" wrapText="1"/>
    </xf>
    <xf numFmtId="0" fontId="24" fillId="7" borderId="131" xfId="3" applyFont="1" applyFill="1" applyBorder="1" applyAlignment="1">
      <alignment horizontal="center" vertical="center" wrapText="1"/>
    </xf>
    <xf numFmtId="0" fontId="22" fillId="7" borderId="0" xfId="3" applyFont="1" applyFill="1" applyBorder="1" applyAlignment="1">
      <alignment horizontal="center" vertical="center" wrapText="1"/>
    </xf>
    <xf numFmtId="0" fontId="22" fillId="7" borderId="132" xfId="3" applyFont="1" applyFill="1" applyBorder="1" applyAlignment="1">
      <alignment horizontal="center" vertical="center" wrapText="1"/>
    </xf>
    <xf numFmtId="0" fontId="34" fillId="7" borderId="100" xfId="3" applyFont="1" applyFill="1" applyBorder="1" applyAlignment="1">
      <alignment horizontal="center" vertical="center" wrapText="1"/>
    </xf>
    <xf numFmtId="0" fontId="34" fillId="7" borderId="101" xfId="3" applyFont="1" applyFill="1" applyBorder="1" applyAlignment="1">
      <alignment horizontal="center" vertical="center" wrapText="1"/>
    </xf>
    <xf numFmtId="0" fontId="34" fillId="7" borderId="102" xfId="3" applyFont="1" applyFill="1" applyBorder="1" applyAlignment="1">
      <alignment horizontal="center" vertical="center" wrapText="1"/>
    </xf>
    <xf numFmtId="0" fontId="20" fillId="0" borderId="0" xfId="9" applyFont="1" applyFill="1" applyBorder="1">
      <alignment vertical="center"/>
    </xf>
    <xf numFmtId="0" fontId="7" fillId="0" borderId="189" xfId="2" applyFont="1" applyFill="1" applyBorder="1" applyAlignment="1">
      <alignment horizontal="left" vertical="center" wrapText="1" indent="1"/>
    </xf>
    <xf numFmtId="0" fontId="7" fillId="0" borderId="190" xfId="2" applyFont="1" applyFill="1" applyBorder="1" applyAlignment="1">
      <alignment horizontal="left" vertical="center" wrapText="1" indent="1"/>
    </xf>
    <xf numFmtId="0" fontId="7" fillId="0" borderId="185" xfId="2" applyFont="1" applyFill="1" applyBorder="1" applyAlignment="1">
      <alignment horizontal="left" vertical="center" wrapText="1" indent="1"/>
    </xf>
    <xf numFmtId="0" fontId="24" fillId="4" borderId="176" xfId="2" applyFont="1" applyFill="1" applyBorder="1" applyAlignment="1">
      <alignment horizontal="left" vertical="center" wrapText="1" indent="1"/>
    </xf>
    <xf numFmtId="0" fontId="24" fillId="4" borderId="177" xfId="2" applyFont="1" applyFill="1" applyBorder="1" applyAlignment="1">
      <alignment horizontal="left" vertical="center" wrapText="1" indent="1"/>
    </xf>
    <xf numFmtId="0" fontId="24" fillId="4" borderId="178" xfId="2" applyFont="1" applyFill="1" applyBorder="1" applyAlignment="1">
      <alignment horizontal="left" vertical="center" wrapText="1" indent="1"/>
    </xf>
    <xf numFmtId="0" fontId="29" fillId="0" borderId="0" xfId="8" applyFont="1" applyFill="1" applyBorder="1" applyAlignment="1">
      <alignment horizontal="center" vertical="center"/>
    </xf>
    <xf numFmtId="0" fontId="7" fillId="0" borderId="103" xfId="2" applyFont="1" applyFill="1" applyBorder="1" applyAlignment="1">
      <alignment horizontal="left" vertical="center" wrapText="1" indent="1"/>
    </xf>
    <xf numFmtId="0" fontId="7" fillId="0" borderId="104" xfId="2" applyFont="1" applyFill="1" applyBorder="1" applyAlignment="1">
      <alignment horizontal="left" vertical="center" wrapText="1" indent="1"/>
    </xf>
    <xf numFmtId="0" fontId="7" fillId="0" borderId="105" xfId="2" applyFont="1" applyFill="1" applyBorder="1" applyAlignment="1">
      <alignment horizontal="left" vertical="center" wrapText="1" indent="1"/>
    </xf>
    <xf numFmtId="0" fontId="24" fillId="4" borderId="86" xfId="2" applyFont="1" applyFill="1" applyBorder="1" applyAlignment="1">
      <alignment horizontal="left" vertical="center" wrapText="1" indent="1"/>
    </xf>
    <xf numFmtId="0" fontId="24" fillId="4" borderId="87" xfId="2" applyFont="1" applyFill="1" applyBorder="1" applyAlignment="1">
      <alignment horizontal="left" vertical="center" wrapText="1" indent="1"/>
    </xf>
    <xf numFmtId="0" fontId="24" fillId="4" borderId="88" xfId="2" applyFont="1" applyFill="1" applyBorder="1" applyAlignment="1">
      <alignment horizontal="left" vertical="center" wrapText="1" indent="1"/>
    </xf>
    <xf numFmtId="0" fontId="24" fillId="4" borderId="103" xfId="1" applyFont="1" applyFill="1" applyBorder="1" applyAlignment="1">
      <alignment horizontal="center" vertical="center" wrapText="1"/>
    </xf>
    <xf numFmtId="0" fontId="24" fillId="4" borderId="104" xfId="1" applyFont="1" applyFill="1" applyBorder="1" applyAlignment="1">
      <alignment horizontal="center" vertical="center" wrapText="1"/>
    </xf>
    <xf numFmtId="0" fontId="24" fillId="4" borderId="105" xfId="1" applyFont="1" applyFill="1" applyBorder="1" applyAlignment="1">
      <alignment horizontal="center" vertical="center" wrapText="1"/>
    </xf>
    <xf numFmtId="0" fontId="24" fillId="4" borderId="84" xfId="3" applyFont="1" applyFill="1" applyBorder="1" applyAlignment="1">
      <alignment horizontal="center" vertical="center" wrapText="1"/>
    </xf>
    <xf numFmtId="0" fontId="24" fillId="4" borderId="0" xfId="3" applyFont="1" applyFill="1" applyBorder="1" applyAlignment="1">
      <alignment horizontal="center" vertical="center" wrapText="1"/>
    </xf>
    <xf numFmtId="0" fontId="24" fillId="4" borderId="85" xfId="3" applyFont="1" applyFill="1" applyBorder="1" applyAlignment="1">
      <alignment horizontal="center" vertical="center" wrapText="1"/>
    </xf>
    <xf numFmtId="0" fontId="25" fillId="14" borderId="36" xfId="1" applyFont="1" applyFill="1" applyBorder="1" applyAlignment="1">
      <alignment horizontal="center" vertical="center" wrapText="1"/>
    </xf>
    <xf numFmtId="0" fontId="25" fillId="14" borderId="23" xfId="1" applyFont="1" applyFill="1" applyBorder="1" applyAlignment="1">
      <alignment horizontal="center" vertical="center" wrapText="1"/>
    </xf>
    <xf numFmtId="0" fontId="25" fillId="14" borderId="22" xfId="1" applyFont="1" applyFill="1" applyBorder="1" applyAlignment="1">
      <alignment horizontal="center" vertical="center" wrapText="1"/>
    </xf>
    <xf numFmtId="0" fontId="25" fillId="14" borderId="0" xfId="1" applyFont="1" applyFill="1" applyAlignment="1">
      <alignment horizontal="center" vertical="center" wrapText="1"/>
    </xf>
    <xf numFmtId="0" fontId="25" fillId="14" borderId="53" xfId="1" applyFont="1" applyFill="1" applyBorder="1" applyAlignment="1">
      <alignment horizontal="center" vertical="center" wrapText="1"/>
    </xf>
    <xf numFmtId="0" fontId="34" fillId="4" borderId="86" xfId="3" applyFont="1" applyFill="1" applyBorder="1" applyAlignment="1">
      <alignment horizontal="center" vertical="center" wrapText="1"/>
    </xf>
    <xf numFmtId="0" fontId="34" fillId="4" borderId="87" xfId="3" applyFont="1" applyFill="1" applyBorder="1" applyAlignment="1">
      <alignment horizontal="center" vertical="center" wrapText="1"/>
    </xf>
    <xf numFmtId="0" fontId="34" fillId="4" borderId="88" xfId="3" applyFont="1" applyFill="1" applyBorder="1" applyAlignment="1">
      <alignment horizontal="center" vertical="center" wrapText="1"/>
    </xf>
    <xf numFmtId="0" fontId="8" fillId="14" borderId="106" xfId="3" applyFont="1" applyFill="1" applyBorder="1" applyAlignment="1">
      <alignment horizontal="center" vertical="top" wrapText="1"/>
    </xf>
    <xf numFmtId="0" fontId="8" fillId="14" borderId="107" xfId="3" applyFont="1" applyFill="1" applyBorder="1" applyAlignment="1">
      <alignment horizontal="center" vertical="top" wrapText="1"/>
    </xf>
    <xf numFmtId="0" fontId="8" fillId="14" borderId="51" xfId="3" applyFont="1" applyFill="1" applyBorder="1" applyAlignment="1">
      <alignment horizontal="center" vertical="top" wrapText="1"/>
    </xf>
    <xf numFmtId="0" fontId="8" fillId="14" borderId="24" xfId="3" applyFont="1" applyFill="1" applyBorder="1" applyAlignment="1">
      <alignment horizontal="center" vertical="top" wrapText="1"/>
    </xf>
    <xf numFmtId="0" fontId="24" fillId="4" borderId="0" xfId="1" applyFont="1" applyFill="1" applyAlignment="1">
      <alignment horizontal="center" vertical="center" wrapText="1"/>
    </xf>
    <xf numFmtId="0" fontId="24" fillId="4" borderId="88" xfId="1" applyFont="1" applyFill="1" applyBorder="1" applyAlignment="1">
      <alignment horizontal="center" vertical="center" wrapText="1"/>
    </xf>
    <xf numFmtId="0" fontId="38" fillId="4" borderId="86" xfId="10" applyFont="1" applyFill="1" applyBorder="1" applyAlignment="1">
      <alignment horizontal="center" vertical="center" wrapText="1"/>
    </xf>
    <xf numFmtId="0" fontId="38" fillId="4" borderId="87" xfId="10" applyFont="1" applyFill="1" applyBorder="1" applyAlignment="1">
      <alignment horizontal="center" vertical="center" wrapText="1"/>
    </xf>
    <xf numFmtId="0" fontId="38" fillId="4" borderId="88" xfId="10" applyFont="1" applyFill="1" applyBorder="1" applyAlignment="1">
      <alignment horizontal="center" vertical="center" wrapText="1"/>
    </xf>
    <xf numFmtId="0" fontId="24" fillId="4" borderId="117" xfId="2" applyFont="1" applyFill="1" applyBorder="1" applyAlignment="1">
      <alignment horizontal="left" vertical="center" wrapText="1"/>
    </xf>
    <xf numFmtId="0" fontId="24" fillId="4" borderId="77" xfId="2" applyFont="1" applyFill="1" applyBorder="1" applyAlignment="1">
      <alignment horizontal="left" vertical="center"/>
    </xf>
    <xf numFmtId="0" fontId="24" fillId="4" borderId="118" xfId="2" applyFont="1" applyFill="1" applyBorder="1" applyAlignment="1">
      <alignment horizontal="left" vertical="center"/>
    </xf>
    <xf numFmtId="0" fontId="7" fillId="0" borderId="84" xfId="2" applyFont="1" applyFill="1" applyBorder="1" applyAlignment="1">
      <alignment horizontal="left" vertical="center" wrapText="1" indent="1"/>
    </xf>
    <xf numFmtId="0" fontId="7" fillId="0" borderId="0" xfId="2" applyFont="1" applyFill="1" applyBorder="1" applyAlignment="1">
      <alignment horizontal="left" vertical="center" wrapText="1" indent="1"/>
    </xf>
    <xf numFmtId="0" fontId="24" fillId="4" borderId="86" xfId="2" applyFont="1" applyFill="1" applyBorder="1" applyAlignment="1">
      <alignment vertical="center" wrapText="1"/>
    </xf>
    <xf numFmtId="0" fontId="24" fillId="4" borderId="87" xfId="2" applyFont="1" applyFill="1" applyBorder="1" applyAlignment="1">
      <alignment vertical="center" wrapText="1"/>
    </xf>
    <xf numFmtId="0" fontId="24" fillId="4" borderId="88" xfId="2" applyFont="1" applyFill="1" applyBorder="1" applyAlignment="1">
      <alignment vertical="center" wrapText="1"/>
    </xf>
    <xf numFmtId="0" fontId="25" fillId="4" borderId="172" xfId="1" applyFont="1" applyFill="1" applyBorder="1" applyAlignment="1">
      <alignment horizontal="center" vertical="center" wrapText="1"/>
    </xf>
    <xf numFmtId="0" fontId="25" fillId="4" borderId="111" xfId="1" applyFont="1" applyFill="1" applyBorder="1" applyAlignment="1">
      <alignment horizontal="center" vertical="center" wrapText="1"/>
    </xf>
    <xf numFmtId="0" fontId="25" fillId="4" borderId="173" xfId="1" applyFont="1" applyFill="1" applyBorder="1" applyAlignment="1">
      <alignment horizontal="center" vertical="center" wrapText="1"/>
    </xf>
    <xf numFmtId="0" fontId="38" fillId="4" borderId="174" xfId="10" applyFont="1" applyFill="1" applyBorder="1" applyAlignment="1">
      <alignment horizontal="center" vertical="center" wrapText="1"/>
    </xf>
    <xf numFmtId="0" fontId="38" fillId="4" borderId="0" xfId="10" applyFont="1" applyFill="1" applyBorder="1" applyAlignment="1">
      <alignment horizontal="center" vertical="center" wrapText="1"/>
    </xf>
    <xf numFmtId="0" fontId="38" fillId="4" borderId="175" xfId="10" applyFont="1" applyFill="1" applyBorder="1" applyAlignment="1">
      <alignment horizontal="center" vertical="center" wrapText="1"/>
    </xf>
    <xf numFmtId="0" fontId="38" fillId="4" borderId="176" xfId="10" applyFont="1" applyFill="1" applyBorder="1" applyAlignment="1">
      <alignment horizontal="center" vertical="center" wrapText="1"/>
    </xf>
    <xf numFmtId="0" fontId="38" fillId="4" borderId="177" xfId="10" applyFont="1" applyFill="1" applyBorder="1" applyAlignment="1">
      <alignment horizontal="center" vertical="center" wrapText="1"/>
    </xf>
    <xf numFmtId="0" fontId="38" fillId="4" borderId="178" xfId="10" applyFont="1" applyFill="1" applyBorder="1" applyAlignment="1">
      <alignment horizontal="center" vertical="center" wrapText="1"/>
    </xf>
    <xf numFmtId="0" fontId="8" fillId="14" borderId="53" xfId="1" applyFont="1" applyFill="1" applyBorder="1" applyAlignment="1">
      <alignment horizontal="center" vertical="top" wrapText="1"/>
    </xf>
    <xf numFmtId="0" fontId="8" fillId="14" borderId="22" xfId="1" applyFont="1" applyFill="1" applyBorder="1" applyAlignment="1">
      <alignment horizontal="center" vertical="top" wrapText="1"/>
    </xf>
    <xf numFmtId="0" fontId="8" fillId="14" borderId="51" xfId="1" applyFont="1" applyFill="1" applyBorder="1" applyAlignment="1">
      <alignment horizontal="center" vertical="top" wrapText="1"/>
    </xf>
    <xf numFmtId="0" fontId="8" fillId="14" borderId="24" xfId="1" applyFont="1" applyFill="1" applyBorder="1" applyAlignment="1">
      <alignment horizontal="center" vertical="top" wrapText="1"/>
    </xf>
    <xf numFmtId="0" fontId="8" fillId="14" borderId="53" xfId="3" applyFont="1" applyFill="1" applyBorder="1" applyAlignment="1">
      <alignment horizontal="center" vertical="top" wrapText="1"/>
    </xf>
    <xf numFmtId="0" fontId="8" fillId="14" borderId="22" xfId="3" applyFont="1" applyFill="1" applyBorder="1" applyAlignment="1">
      <alignment horizontal="center" vertical="top" wrapText="1"/>
    </xf>
    <xf numFmtId="0" fontId="25" fillId="4" borderId="186" xfId="1" applyFont="1" applyFill="1" applyBorder="1" applyAlignment="1">
      <alignment horizontal="center" vertical="center" wrapText="1"/>
    </xf>
    <xf numFmtId="0" fontId="25" fillId="4" borderId="187" xfId="1" applyFont="1" applyFill="1" applyBorder="1" applyAlignment="1">
      <alignment horizontal="center" vertical="center" wrapText="1"/>
    </xf>
    <xf numFmtId="0" fontId="25" fillId="4" borderId="189" xfId="1" applyFont="1" applyFill="1" applyBorder="1" applyAlignment="1">
      <alignment horizontal="center" vertical="center" wrapText="1"/>
    </xf>
    <xf numFmtId="0" fontId="25" fillId="4" borderId="185" xfId="1" applyFont="1" applyFill="1" applyBorder="1" applyAlignment="1">
      <alignment horizontal="center" vertical="center" wrapText="1"/>
    </xf>
    <xf numFmtId="0" fontId="42" fillId="4" borderId="176" xfId="10" applyFont="1" applyFill="1" applyBorder="1" applyAlignment="1">
      <alignment horizontal="center" vertical="top" wrapText="1"/>
    </xf>
    <xf numFmtId="0" fontId="42" fillId="4" borderId="178" xfId="10" applyFont="1" applyFill="1" applyBorder="1" applyAlignment="1">
      <alignment horizontal="center" vertical="top" wrapText="1"/>
    </xf>
    <xf numFmtId="0" fontId="25" fillId="4" borderId="194" xfId="1" applyFont="1" applyFill="1" applyBorder="1" applyAlignment="1">
      <alignment horizontal="center" vertical="center" wrapText="1"/>
    </xf>
    <xf numFmtId="0" fontId="25" fillId="4" borderId="195" xfId="1" applyFont="1" applyFill="1" applyBorder="1" applyAlignment="1">
      <alignment horizontal="center" vertical="center" wrapText="1"/>
    </xf>
    <xf numFmtId="0" fontId="38" fillId="0" borderId="111" xfId="10" applyFont="1" applyFill="1" applyBorder="1" applyAlignment="1">
      <alignment horizontal="center" vertical="center" wrapText="1"/>
    </xf>
    <xf numFmtId="0" fontId="38" fillId="0" borderId="193" xfId="10" applyFont="1" applyFill="1" applyBorder="1" applyAlignment="1">
      <alignment horizontal="center" vertical="center" wrapText="1"/>
    </xf>
    <xf numFmtId="0" fontId="8" fillId="14" borderId="41" xfId="1" applyFont="1" applyFill="1" applyBorder="1" applyAlignment="1">
      <alignment horizontal="center" vertical="top" wrapText="1"/>
    </xf>
    <xf numFmtId="0" fontId="8" fillId="14" borderId="2" xfId="1" applyFont="1" applyFill="1" applyBorder="1" applyAlignment="1">
      <alignment horizontal="center" vertical="top" wrapText="1"/>
    </xf>
    <xf numFmtId="0" fontId="39" fillId="6" borderId="72" xfId="10" applyFont="1" applyFill="1" applyBorder="1" applyAlignment="1">
      <alignment horizontal="center" vertical="center" wrapText="1"/>
    </xf>
    <xf numFmtId="0" fontId="39" fillId="6" borderId="73" xfId="10" applyFont="1" applyFill="1" applyBorder="1" applyAlignment="1">
      <alignment horizontal="center" vertical="center" wrapText="1"/>
    </xf>
    <xf numFmtId="0" fontId="39" fillId="6" borderId="74" xfId="10" applyFont="1" applyFill="1" applyBorder="1" applyAlignment="1">
      <alignment horizontal="center" vertical="center" wrapText="1"/>
    </xf>
    <xf numFmtId="0" fontId="24" fillId="6" borderId="108" xfId="2" applyFont="1" applyFill="1" applyBorder="1" applyAlignment="1">
      <alignment vertical="center" wrapText="1"/>
    </xf>
    <xf numFmtId="0" fontId="24" fillId="6" borderId="109" xfId="2" applyFont="1" applyFill="1" applyBorder="1" applyAlignment="1">
      <alignment vertical="center" wrapText="1"/>
    </xf>
    <xf numFmtId="0" fontId="24" fillId="6" borderId="110" xfId="2" applyFont="1" applyFill="1" applyBorder="1" applyAlignment="1">
      <alignment vertical="center" wrapText="1"/>
    </xf>
    <xf numFmtId="0" fontId="7" fillId="0" borderId="69" xfId="2" applyFont="1" applyFill="1" applyBorder="1" applyAlignment="1">
      <alignment horizontal="left" vertical="center" wrapText="1" indent="1"/>
    </xf>
    <xf numFmtId="0" fontId="7" fillId="0" borderId="70" xfId="2" applyFont="1" applyFill="1" applyBorder="1" applyAlignment="1">
      <alignment horizontal="left" vertical="center" wrapText="1" indent="1"/>
    </xf>
    <xf numFmtId="0" fontId="7" fillId="0" borderId="71" xfId="2" applyFont="1" applyFill="1" applyBorder="1" applyAlignment="1">
      <alignment horizontal="left" vertical="center" wrapText="1" indent="1"/>
    </xf>
    <xf numFmtId="0" fontId="24" fillId="6" borderId="75" xfId="2" applyFont="1" applyFill="1" applyBorder="1" applyAlignment="1">
      <alignment horizontal="left" vertical="center" wrapText="1"/>
    </xf>
    <xf numFmtId="0" fontId="24" fillId="6" borderId="0" xfId="2" applyFont="1" applyFill="1" applyBorder="1" applyAlignment="1">
      <alignment horizontal="left" vertical="center"/>
    </xf>
    <xf numFmtId="0" fontId="24" fillId="6" borderId="76" xfId="2" applyFont="1" applyFill="1" applyBorder="1" applyAlignment="1">
      <alignment horizontal="left" vertical="center"/>
    </xf>
    <xf numFmtId="0" fontId="8" fillId="14" borderId="39" xfId="1" applyFont="1" applyFill="1" applyBorder="1" applyAlignment="1">
      <alignment horizontal="center" vertical="top" wrapText="1"/>
    </xf>
    <xf numFmtId="0" fontId="8" fillId="14" borderId="4" xfId="1" applyFont="1" applyFill="1" applyBorder="1" applyAlignment="1">
      <alignment horizontal="center" vertical="top" wrapText="1"/>
    </xf>
    <xf numFmtId="0" fontId="25" fillId="6" borderId="167" xfId="1" applyFont="1" applyFill="1" applyBorder="1" applyAlignment="1">
      <alignment horizontal="center" vertical="center" wrapText="1"/>
    </xf>
    <xf numFmtId="0" fontId="25" fillId="6" borderId="168" xfId="1" applyFont="1" applyFill="1" applyBorder="1" applyAlignment="1">
      <alignment horizontal="center" vertical="center" wrapText="1"/>
    </xf>
    <xf numFmtId="0" fontId="39" fillId="6" borderId="162" xfId="10" applyFont="1" applyFill="1" applyBorder="1" applyAlignment="1">
      <alignment horizontal="center" vertical="top" wrapText="1"/>
    </xf>
    <xf numFmtId="0" fontId="39" fillId="6" borderId="164" xfId="10" applyFont="1" applyFill="1" applyBorder="1" applyAlignment="1">
      <alignment horizontal="center" vertical="top" wrapText="1"/>
    </xf>
    <xf numFmtId="0" fontId="25" fillId="6" borderId="165" xfId="1" applyFont="1" applyFill="1" applyBorder="1" applyAlignment="1">
      <alignment horizontal="center" vertical="center" wrapText="1"/>
    </xf>
    <xf numFmtId="0" fontId="25" fillId="6" borderId="166" xfId="1" applyFont="1" applyFill="1" applyBorder="1" applyAlignment="1">
      <alignment horizontal="center" vertical="center" wrapText="1"/>
    </xf>
    <xf numFmtId="0" fontId="25" fillId="6" borderId="160" xfId="1" applyFont="1" applyFill="1" applyBorder="1" applyAlignment="1">
      <alignment horizontal="center" vertical="center" wrapText="1"/>
    </xf>
    <xf numFmtId="0" fontId="25" fillId="6" borderId="0" xfId="1" applyFont="1" applyFill="1" applyAlignment="1">
      <alignment horizontal="center" vertical="center" wrapText="1"/>
    </xf>
    <xf numFmtId="0" fontId="25" fillId="6" borderId="161" xfId="1" applyFont="1" applyFill="1" applyBorder="1" applyAlignment="1">
      <alignment horizontal="center" vertical="center" wrapText="1"/>
    </xf>
    <xf numFmtId="0" fontId="41" fillId="6" borderId="160" xfId="10" applyFont="1" applyFill="1" applyBorder="1" applyAlignment="1">
      <alignment horizontal="center" vertical="center" wrapText="1"/>
    </xf>
    <xf numFmtId="0" fontId="41" fillId="6" borderId="0" xfId="10" applyFont="1" applyFill="1" applyBorder="1" applyAlignment="1">
      <alignment horizontal="center" vertical="center" wrapText="1"/>
    </xf>
    <xf numFmtId="0" fontId="41" fillId="6" borderId="161" xfId="10" applyFont="1" applyFill="1" applyBorder="1" applyAlignment="1">
      <alignment horizontal="center" vertical="center" wrapText="1"/>
    </xf>
    <xf numFmtId="0" fontId="41" fillId="6" borderId="162" xfId="10" applyFont="1" applyFill="1" applyBorder="1" applyAlignment="1">
      <alignment horizontal="center" vertical="center" wrapText="1"/>
    </xf>
    <xf numFmtId="0" fontId="41" fillId="6" borderId="163" xfId="10" applyFont="1" applyFill="1" applyBorder="1" applyAlignment="1">
      <alignment horizontal="center" vertical="center" wrapText="1"/>
    </xf>
    <xf numFmtId="0" fontId="41" fillId="6" borderId="164" xfId="10" applyFont="1" applyFill="1" applyBorder="1" applyAlignment="1">
      <alignment horizontal="center" vertical="center" wrapText="1"/>
    </xf>
    <xf numFmtId="0" fontId="25" fillId="6" borderId="75" xfId="1" applyFont="1" applyFill="1" applyBorder="1" applyAlignment="1">
      <alignment horizontal="center" vertical="center" wrapText="1"/>
    </xf>
    <xf numFmtId="0" fontId="25" fillId="6" borderId="76" xfId="1" applyFont="1" applyFill="1" applyBorder="1" applyAlignment="1">
      <alignment horizontal="center" vertical="center" wrapText="1"/>
    </xf>
    <xf numFmtId="0" fontId="41" fillId="6" borderId="72" xfId="10" applyFont="1" applyFill="1" applyBorder="1" applyAlignment="1">
      <alignment horizontal="center" vertical="center" wrapText="1"/>
    </xf>
    <xf numFmtId="0" fontId="41" fillId="6" borderId="73" xfId="10" applyFont="1" applyFill="1" applyBorder="1" applyAlignment="1">
      <alignment horizontal="center" vertical="center" wrapText="1"/>
    </xf>
    <xf numFmtId="0" fontId="41" fillId="6" borderId="74" xfId="10" applyFont="1" applyFill="1" applyBorder="1" applyAlignment="1">
      <alignment horizontal="center" vertical="center" wrapText="1"/>
    </xf>
    <xf numFmtId="0" fontId="41" fillId="6" borderId="75" xfId="10" applyFont="1" applyFill="1" applyBorder="1" applyAlignment="1">
      <alignment horizontal="center" vertical="center" wrapText="1"/>
    </xf>
    <xf numFmtId="0" fontId="33" fillId="14" borderId="41" xfId="3" applyFont="1" applyFill="1" applyBorder="1" applyAlignment="1">
      <alignment horizontal="center" vertical="top" wrapText="1"/>
    </xf>
    <xf numFmtId="0" fontId="33" fillId="14" borderId="2" xfId="3" applyFont="1" applyFill="1" applyBorder="1" applyAlignment="1">
      <alignment horizontal="center" vertical="top" wrapText="1"/>
    </xf>
    <xf numFmtId="0" fontId="33" fillId="14" borderId="39" xfId="3" applyFont="1" applyFill="1" applyBorder="1" applyAlignment="1">
      <alignment horizontal="center" vertical="top" wrapText="1"/>
    </xf>
    <xf numFmtId="0" fontId="33" fillId="14" borderId="4" xfId="3" applyFont="1" applyFill="1" applyBorder="1" applyAlignment="1">
      <alignment horizontal="center" vertical="top" wrapText="1"/>
    </xf>
    <xf numFmtId="0" fontId="41" fillId="6" borderId="0" xfId="10" applyFont="1" applyFill="1" applyAlignment="1">
      <alignment horizontal="center" vertical="center" wrapText="1"/>
    </xf>
    <xf numFmtId="0" fontId="41" fillId="6" borderId="76" xfId="10" applyFont="1" applyFill="1" applyBorder="1" applyAlignment="1">
      <alignment horizontal="center" vertical="center" wrapText="1"/>
    </xf>
    <xf numFmtId="0" fontId="25" fillId="9" borderId="38" xfId="1" applyFont="1" applyFill="1" applyBorder="1" applyAlignment="1">
      <alignment horizontal="center" vertical="center" wrapText="1"/>
    </xf>
    <xf numFmtId="0" fontId="25" fillId="9" borderId="3" xfId="1" applyFont="1" applyFill="1" applyBorder="1" applyAlignment="1">
      <alignment horizontal="center" vertical="center" wrapText="1"/>
    </xf>
    <xf numFmtId="0" fontId="25" fillId="9" borderId="2" xfId="1" applyFont="1" applyFill="1" applyBorder="1" applyAlignment="1">
      <alignment horizontal="center" vertical="center" wrapText="1"/>
    </xf>
    <xf numFmtId="0" fontId="25" fillId="9" borderId="42" xfId="1" applyFont="1" applyFill="1" applyBorder="1" applyAlignment="1">
      <alignment horizontal="center" vertical="center" wrapText="1"/>
    </xf>
    <xf numFmtId="0" fontId="25" fillId="9" borderId="43" xfId="1" applyFont="1" applyFill="1" applyBorder="1" applyAlignment="1">
      <alignment horizontal="center" vertical="center" wrapText="1"/>
    </xf>
    <xf numFmtId="0" fontId="25" fillId="9" borderId="0" xfId="1" applyFont="1" applyFill="1" applyAlignment="1">
      <alignment horizontal="center" vertical="center" wrapText="1"/>
    </xf>
    <xf numFmtId="0" fontId="25" fillId="9" borderId="44" xfId="1" applyFont="1" applyFill="1" applyBorder="1" applyAlignment="1">
      <alignment horizontal="center" vertical="center" wrapText="1"/>
    </xf>
    <xf numFmtId="0" fontId="25" fillId="9" borderId="38" xfId="3" applyFont="1" applyBorder="1" applyAlignment="1">
      <alignment horizontal="center" vertical="center" wrapText="1"/>
    </xf>
    <xf numFmtId="0" fontId="25" fillId="9" borderId="3" xfId="3" applyFont="1" applyBorder="1" applyAlignment="1">
      <alignment horizontal="center" vertical="center" wrapText="1"/>
    </xf>
    <xf numFmtId="0" fontId="15" fillId="10" borderId="29" xfId="7" applyFont="1" applyFill="1" applyBorder="1" applyAlignment="1">
      <alignment horizontal="center" vertical="center"/>
    </xf>
    <xf numFmtId="0" fontId="15" fillId="10" borderId="30" xfId="7" applyFont="1" applyFill="1" applyBorder="1" applyAlignment="1">
      <alignment horizontal="center" vertical="center"/>
    </xf>
    <xf numFmtId="0" fontId="21" fillId="0" borderId="27" xfId="0" applyFont="1" applyBorder="1" applyAlignment="1">
      <alignment horizontal="center"/>
    </xf>
    <xf numFmtId="0" fontId="21" fillId="0" borderId="28" xfId="0" applyFont="1" applyBorder="1" applyAlignment="1">
      <alignment horizontal="center"/>
    </xf>
  </cellXfs>
  <cellStyles count="11">
    <cellStyle name="Banded" xfId="3" xr:uid="{80BAEBE5-35FF-429F-9D74-9A0E364E6D60}"/>
    <cellStyle name="Day" xfId="4" xr:uid="{E0D6C18E-4B4A-46AA-9E2E-6309EC4998A4}"/>
    <cellStyle name="Heading 1 2" xfId="8" xr:uid="{FBFBB840-067B-4FA7-A93E-97757B993CAC}"/>
    <cellStyle name="Heading 2 2" xfId="7" xr:uid="{CF66A5CF-52CC-44CA-B8FB-8D14AAADD094}"/>
    <cellStyle name="Heading 3 2" xfId="6" xr:uid="{A5AC1302-18BD-450E-AE61-6A9CBD8AA24D}"/>
    <cellStyle name="Heading 4 2" xfId="2" xr:uid="{1D972930-E888-4E42-AF6B-48AA504020E3}"/>
    <cellStyle name="Hyperlink" xfId="10" builtinId="8"/>
    <cellStyle name="Normal" xfId="0" builtinId="0"/>
    <cellStyle name="Normal 2" xfId="1" xr:uid="{4656EAAC-BB47-4E8C-A0D0-862707B6F59C}"/>
    <cellStyle name="Settings Entry" xfId="5" xr:uid="{B8B888F2-69CA-4AD2-814E-B42F5B1F7E3C}"/>
    <cellStyle name="Title 2" xfId="9" xr:uid="{EB246774-1DB9-4814-B24B-0225F4898725}"/>
  </cellStyles>
  <dxfs count="38">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vertical="center" textRotation="0" indent="0" justifyLastLine="0" shrinkToFit="0" readingOrder="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DEBD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07/relationships/slicerCache" Target="slicerCaches/slicerCach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absoluteAnchor>
    <xdr:pos x="12288370" y="1200711"/>
    <xdr:ext cx="1828800" cy="2386292"/>
    <mc:AlternateContent xmlns:mc="http://schemas.openxmlformats.org/markup-compatibility/2006" xmlns:sle15="http://schemas.microsoft.com/office/drawing/2012/slicer">
      <mc:Choice Requires="sle15">
        <xdr:graphicFrame macro="">
          <xdr:nvGraphicFramePr>
            <xdr:cNvPr id="2" name="Year Group ">
              <a:extLst>
                <a:ext uri="{FF2B5EF4-FFF2-40B4-BE49-F238E27FC236}">
                  <a16:creationId xmlns:a16="http://schemas.microsoft.com/office/drawing/2014/main" id="{1A014184-3CED-448C-AB71-8151CFF122C6}"/>
                </a:ext>
              </a:extLst>
            </xdr:cNvPr>
            <xdr:cNvGraphicFramePr/>
          </xdr:nvGraphicFramePr>
          <xdr:xfrm>
            <a:off x="0" y="0"/>
            <a:ext cx="0" cy="0"/>
          </xdr:xfrm>
          <a:graphic>
            <a:graphicData uri="http://schemas.microsoft.com/office/drawing/2010/slicer">
              <sle:slicer xmlns:sle="http://schemas.microsoft.com/office/drawing/2010/slicer" name="Year Group "/>
            </a:graphicData>
          </a:graphic>
        </xdr:graphicFrame>
      </mc:Choice>
      <mc:Fallback xmlns="">
        <xdr:sp macro="" textlink="">
          <xdr:nvSpPr>
            <xdr:cNvPr id="0" name=""/>
            <xdr:cNvSpPr>
              <a:spLocks noTextEdit="1"/>
            </xdr:cNvSpPr>
          </xdr:nvSpPr>
          <xdr:spPr>
            <a:xfrm>
              <a:off x="12288370" y="1200711"/>
              <a:ext cx="1828800" cy="2386292"/>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quinascmat-my.sharepoint.com/personal/jhickey_saint-martins_net/Documents/Exams/Exam%20Dates%20&amp;%20Deadlines/2025-26/EXAM%20&amp;%20ASSESSMENT%20DATES%202025-2026-%20WEBSITE.xlsx" TargetMode="External"/><Relationship Id="rId1" Type="http://schemas.openxmlformats.org/officeDocument/2006/relationships/externalLinkPath" Target="EXAM%20&amp;%20ASSESSMENT%20DATES%202025-2026-%20WEBSI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xam Dates "/>
      <sheetName val="August 2025"/>
      <sheetName val="September 2025"/>
      <sheetName val="October 2025"/>
      <sheetName val="November 2025"/>
      <sheetName val="December 2025"/>
      <sheetName val="January 2026"/>
      <sheetName val="February 2026"/>
      <sheetName val="March 2026"/>
      <sheetName val="April 2026"/>
      <sheetName val="May 2026"/>
      <sheetName val="June 2026"/>
      <sheetName val="July 2026"/>
      <sheetName val="August 2026"/>
      <sheetName val="Calendar Background Data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4">
          <cell r="A4">
            <v>2025</v>
          </cell>
          <cell r="B4" t="str">
            <v>Monday</v>
          </cell>
        </row>
      </sheetData>
    </sheetDataSet>
  </externalBook>
</externalLink>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_Group" xr10:uid="{6A5C5E66-B1BE-4E50-8A42-077E3C657594}" sourceName="Year Group ">
  <extLst>
    <x:ext xmlns:x15="http://schemas.microsoft.com/office/spreadsheetml/2010/11/main" uri="{2F2917AC-EB37-4324-AD4E-5DD8C200BD13}">
      <x15:tableSlicerCache tableId="1"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 Group " xr10:uid="{46752E36-89BC-44AE-80D3-0F539659FA8E}" cache="Slicer_Year_Group" caption="Year Group "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C8F8DC0-44E4-4C4B-8DA6-420A11F05A3C}" name="Table1" displayName="Table1" ref="A2:D30" totalsRowShown="0" headerRowDxfId="37" dataDxfId="35" headerRowBorderDxfId="36" tableBorderDxfId="34" totalsRowBorderDxfId="33">
  <autoFilter ref="A2:D30" xr:uid="{189563D2-6D1A-4999-B2D0-C752A6FAA4F4}"/>
  <tableColumns count="4">
    <tableColumn id="1" xr3:uid="{B2679EA2-0CC5-44D8-A21C-CFA849749208}" name="Year Group " dataDxfId="32"/>
    <tableColumn id="2" xr3:uid="{CD1123F6-757D-4B81-BC5C-FB27BD88C734}" name="Session " dataDxfId="31"/>
    <tableColumn id="3" xr3:uid="{B39D0D7F-0568-4A93-B096-5A5E04F54288}" name="Date " dataDxfId="30"/>
    <tableColumn id="4" xr3:uid="{BE7AE6AA-DB91-41B3-9B61-5E8E0842E358}" name="Timetable " dataDxfId="29"/>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saint-martins.net/students/exams-information/" TargetMode="External"/><Relationship Id="rId7" Type="http://schemas.openxmlformats.org/officeDocument/2006/relationships/printerSettings" Target="../printerSettings/printerSettings1.bin"/><Relationship Id="rId2" Type="http://schemas.openxmlformats.org/officeDocument/2006/relationships/hyperlink" Target="https://www.saint-martins.net/students/exams-information/" TargetMode="External"/><Relationship Id="rId1" Type="http://schemas.openxmlformats.org/officeDocument/2006/relationships/hyperlink" Target="https://www.saint-martins.net/students/exams-information/" TargetMode="External"/><Relationship Id="rId6" Type="http://schemas.openxmlformats.org/officeDocument/2006/relationships/hyperlink" Target="https://www.saint-martins.net/wp-content/uploads/sites/32/2026/02/PDF-COPY_GCSE_CNAT_BTEC_Summer-Series-Examinations-2026_TIMETABLE_WEBSITE.pdf" TargetMode="External"/><Relationship Id="rId5" Type="http://schemas.openxmlformats.org/officeDocument/2006/relationships/hyperlink" Target="https://www.saint-martins.net/students/exams-information/" TargetMode="External"/><Relationship Id="rId10" Type="http://schemas.microsoft.com/office/2007/relationships/slicer" Target="../slicers/slicer1.xml"/><Relationship Id="rId4" Type="http://schemas.openxmlformats.org/officeDocument/2006/relationships/hyperlink" Target="https://www.saint-martins.net/students/exams-information/" TargetMode="External"/><Relationship Id="rId9"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aint-martins.net/students/exams-information/" TargetMode="External"/><Relationship Id="rId1" Type="http://schemas.openxmlformats.org/officeDocument/2006/relationships/hyperlink" Target="https://www.saint-martins.net/students/exams-information/"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saint-martins.net/students/exams-information/"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view.officeapps.live.com/op/view.aspx?src=https%3A%2F%2Fwww.saint-martins.net%2Fwp-content%2Fuploads%2Fsites%2F32%2F2025%2F09%2FGCSE_CNAT_BTEC_Summer-Series-Examinations-2026_TIMETABLE_WEBSITE.xlsx&amp;wdOrigin=BROWSELINK" TargetMode="External"/><Relationship Id="rId7" Type="http://schemas.openxmlformats.org/officeDocument/2006/relationships/printerSettings" Target="../printerSettings/printerSettings11.bin"/><Relationship Id="rId2" Type="http://schemas.openxmlformats.org/officeDocument/2006/relationships/hyperlink" Target="https://www.saint-martins.net/wp-content/uploads/sites/32/2025/09/PDF-COPY_GCSE_CNAT_BTEC_Summer-Series-Examinations-2026_TIMETABLE_WEBSITE.pdf" TargetMode="External"/><Relationship Id="rId1" Type="http://schemas.openxmlformats.org/officeDocument/2006/relationships/hyperlink" Target="https://www.saint-martins.net/wp-content/uploads/sites/32/2025/09/PDF-COPY_GCSE_CNAT_BTEC_Summer-Series-Examinations-2026_TIMETABLE_WEBSITE.pdf" TargetMode="External"/><Relationship Id="rId6" Type="http://schemas.openxmlformats.org/officeDocument/2006/relationships/hyperlink" Target="https://view.officeapps.live.com/op/view.aspx?src=https%3A%2F%2Fwww.saint-martins.net%2Fwp-content%2Fuploads%2Fsites%2F32%2F2025%2F09%2FGCSE_CNAT_BTEC_Summer-Series-Examinations-2026_TIMETABLE_WEBSITE.xlsx&amp;wdOrigin=BROWSELINK" TargetMode="External"/><Relationship Id="rId5" Type="http://schemas.openxmlformats.org/officeDocument/2006/relationships/hyperlink" Target="https://www.saint-martins.net/wp-content/uploads/sites/32/2025/09/PDF-COPY_GCSE_CNAT_BTEC_Summer-Series-Examinations-2026_TIMETABLE_WEBSITE.pdf" TargetMode="External"/><Relationship Id="rId4" Type="http://schemas.openxmlformats.org/officeDocument/2006/relationships/hyperlink" Target="https://view.officeapps.live.com/op/view.aspx?src=https%3A%2F%2Fwww.saint-martins.net%2Fwp-content%2Fuploads%2Fsites%2F32%2F2025%2F09%2FGCSE_CNAT_BTEC_Summer-Series-Examinations-2026_TIMETABLE_WEBSITE.xlsx&amp;wdOrigin=BROWSELINK"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view.officeapps.live.com/op/view.aspx?src=https%3A%2F%2Fwww.saint-martins.net%2Fwp-content%2Fuploads%2Fsites%2F32%2F2025%2F09%2FGCSE_CNAT_BTEC_Summer-Series-Examinations-2026_TIMETABLE_WEBSITE.xlsx&amp;wdOrigin=BROWSELINK" TargetMode="External"/><Relationship Id="rId3" Type="http://schemas.openxmlformats.org/officeDocument/2006/relationships/hyperlink" Target="https://www.saint-martins.net/wp-content/uploads/sites/32/2025/09/PDF-COPY_GCSE_CNAT_BTEC_Summer-Series-Examinations-2026_TIMETABLE_WEBSITE.pdf" TargetMode="External"/><Relationship Id="rId7" Type="http://schemas.openxmlformats.org/officeDocument/2006/relationships/hyperlink" Target="https://www.saint-martins.net/wp-content/uploads/sites/32/2025/09/PDF-COPY_GCSE_CNAT_BTEC_Summer-Series-Examinations-2026_TIMETABLE_WEBSITE.pdf" TargetMode="External"/><Relationship Id="rId2" Type="http://schemas.openxmlformats.org/officeDocument/2006/relationships/hyperlink" Target="https://www.saint-martins.net/students/exams-information/" TargetMode="External"/><Relationship Id="rId1" Type="http://schemas.openxmlformats.org/officeDocument/2006/relationships/hyperlink" Target="https://www.saint-martins.net/students/exams-information/" TargetMode="External"/><Relationship Id="rId6" Type="http://schemas.openxmlformats.org/officeDocument/2006/relationships/hyperlink" Target="https://view.officeapps.live.com/op/view.aspx?src=https%3A%2F%2Fwww.saint-martins.net%2Fwp-content%2Fuploads%2Fsites%2F32%2F2025%2F09%2FGCSE_CNAT_BTEC_Summer-Series-Examinations-2026_TIMETABLE_WEBSITE.xlsx&amp;wdOrigin=BROWSELINK" TargetMode="External"/><Relationship Id="rId11" Type="http://schemas.openxmlformats.org/officeDocument/2006/relationships/printerSettings" Target="../printerSettings/printerSettings12.bin"/><Relationship Id="rId5" Type="http://schemas.openxmlformats.org/officeDocument/2006/relationships/hyperlink" Target="https://www.saint-martins.net/wp-content/uploads/sites/32/2025/09/PDF-COPY_GCSE_CNAT_BTEC_Summer-Series-Examinations-2026_TIMETABLE_WEBSITE.pdf" TargetMode="External"/><Relationship Id="rId10" Type="http://schemas.openxmlformats.org/officeDocument/2006/relationships/hyperlink" Target="https://www.saint-martins.net/students/exams-information/" TargetMode="External"/><Relationship Id="rId4" Type="http://schemas.openxmlformats.org/officeDocument/2006/relationships/hyperlink" Target="https://view.officeapps.live.com/op/view.aspx?src=https%3A%2F%2Fwww.saint-martins.net%2Fwp-content%2Fuploads%2Fsites%2F32%2F2025%2F09%2FGCSE_CNAT_BTEC_Summer-Series-Examinations-2026_TIMETABLE_WEBSITE.xlsx&amp;wdOrigin=BROWSELINK" TargetMode="External"/><Relationship Id="rId9" Type="http://schemas.openxmlformats.org/officeDocument/2006/relationships/hyperlink" Target="https://www.saint-martins.net/students/exams-information/"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2C839-CB4C-4877-A817-92C9E5079722}">
  <sheetPr>
    <tabColor rgb="FFFF0000"/>
    <pageSetUpPr fitToPage="1"/>
  </sheetPr>
  <dimension ref="A1:D31"/>
  <sheetViews>
    <sheetView zoomScale="85" zoomScaleNormal="85" workbookViewId="0">
      <selection activeCell="I13" sqref="I13"/>
    </sheetView>
  </sheetViews>
  <sheetFormatPr defaultRowHeight="15" x14ac:dyDescent="0.25"/>
  <cols>
    <col min="1" max="1" width="13.85546875" customWidth="1"/>
    <col min="2" max="2" width="106.7109375" customWidth="1"/>
    <col min="3" max="3" width="32" customWidth="1"/>
    <col min="4" max="4" width="26.5703125" customWidth="1"/>
  </cols>
  <sheetData>
    <row r="1" spans="1:4" ht="51" customHeight="1" x14ac:dyDescent="0.25">
      <c r="A1" s="296" t="s">
        <v>102</v>
      </c>
      <c r="B1" s="296"/>
      <c r="C1" s="296"/>
      <c r="D1" s="296"/>
    </row>
    <row r="2" spans="1:4" ht="52.5" customHeight="1" x14ac:dyDescent="0.25">
      <c r="A2" s="175" t="s">
        <v>0</v>
      </c>
      <c r="B2" s="176" t="s">
        <v>1</v>
      </c>
      <c r="C2" s="176" t="s">
        <v>2</v>
      </c>
      <c r="D2" s="177" t="s">
        <v>61</v>
      </c>
    </row>
    <row r="3" spans="1:4" ht="28.5" customHeight="1" x14ac:dyDescent="0.25">
      <c r="A3" s="171" t="s">
        <v>3</v>
      </c>
      <c r="B3" s="172" t="s">
        <v>4</v>
      </c>
      <c r="C3" s="181" t="s">
        <v>106</v>
      </c>
      <c r="D3" s="179" t="s">
        <v>112</v>
      </c>
    </row>
    <row r="4" spans="1:4" ht="28.5" customHeight="1" x14ac:dyDescent="0.25">
      <c r="A4" s="171" t="s">
        <v>3</v>
      </c>
      <c r="B4" s="172" t="s">
        <v>5</v>
      </c>
      <c r="C4" s="178" t="s">
        <v>101</v>
      </c>
      <c r="D4" s="180" t="s">
        <v>62</v>
      </c>
    </row>
    <row r="5" spans="1:4" ht="28.5" customHeight="1" x14ac:dyDescent="0.25">
      <c r="A5" s="171" t="s">
        <v>3</v>
      </c>
      <c r="B5" s="172" t="s">
        <v>113</v>
      </c>
      <c r="C5" s="181" t="s">
        <v>114</v>
      </c>
      <c r="D5" s="179" t="s">
        <v>112</v>
      </c>
    </row>
    <row r="6" spans="1:4" ht="28.5" customHeight="1" x14ac:dyDescent="0.25">
      <c r="A6" s="171" t="s">
        <v>3</v>
      </c>
      <c r="B6" s="172" t="s">
        <v>100</v>
      </c>
      <c r="C6" s="181" t="s">
        <v>99</v>
      </c>
      <c r="D6" s="179" t="s">
        <v>112</v>
      </c>
    </row>
    <row r="7" spans="1:4" ht="28.5" customHeight="1" x14ac:dyDescent="0.25">
      <c r="A7" s="171" t="s">
        <v>3</v>
      </c>
      <c r="B7" s="172" t="s">
        <v>6</v>
      </c>
      <c r="C7" s="182" t="s">
        <v>98</v>
      </c>
      <c r="D7" s="179"/>
    </row>
    <row r="8" spans="1:4" ht="28.5" customHeight="1" x14ac:dyDescent="0.25">
      <c r="A8" s="171" t="s">
        <v>3</v>
      </c>
      <c r="B8" s="172" t="s">
        <v>7</v>
      </c>
      <c r="C8" s="178" t="s">
        <v>97</v>
      </c>
      <c r="D8" s="179" t="s">
        <v>112</v>
      </c>
    </row>
    <row r="9" spans="1:4" ht="28.5" customHeight="1" x14ac:dyDescent="0.25">
      <c r="A9" s="171" t="s">
        <v>19</v>
      </c>
      <c r="B9" s="172" t="s">
        <v>63</v>
      </c>
      <c r="C9" s="181" t="s">
        <v>68</v>
      </c>
      <c r="D9" s="179" t="s">
        <v>112</v>
      </c>
    </row>
    <row r="10" spans="1:4" ht="28.5" customHeight="1" x14ac:dyDescent="0.25">
      <c r="A10" s="171" t="s">
        <v>3</v>
      </c>
      <c r="B10" s="172" t="s">
        <v>64</v>
      </c>
      <c r="C10" s="181" t="s">
        <v>68</v>
      </c>
      <c r="D10" s="179" t="s">
        <v>112</v>
      </c>
    </row>
    <row r="11" spans="1:4" ht="28.5" customHeight="1" x14ac:dyDescent="0.25">
      <c r="A11" s="171" t="s">
        <v>3</v>
      </c>
      <c r="B11" s="172" t="s">
        <v>8</v>
      </c>
      <c r="C11" s="178" t="s">
        <v>96</v>
      </c>
      <c r="D11" s="179"/>
    </row>
    <row r="12" spans="1:4" ht="28.5" customHeight="1" x14ac:dyDescent="0.25">
      <c r="A12" s="171" t="s">
        <v>3</v>
      </c>
      <c r="B12" s="172" t="s">
        <v>95</v>
      </c>
      <c r="C12" s="178" t="s">
        <v>94</v>
      </c>
      <c r="D12" s="179" t="s">
        <v>112</v>
      </c>
    </row>
    <row r="13" spans="1:4" ht="28.5" customHeight="1" x14ac:dyDescent="0.25">
      <c r="A13" s="171" t="s">
        <v>3</v>
      </c>
      <c r="B13" s="172" t="s">
        <v>93</v>
      </c>
      <c r="C13" s="178" t="s">
        <v>92</v>
      </c>
      <c r="D13" s="179" t="s">
        <v>112</v>
      </c>
    </row>
    <row r="14" spans="1:4" ht="28.5" customHeight="1" x14ac:dyDescent="0.25">
      <c r="A14" s="183" t="s">
        <v>9</v>
      </c>
      <c r="B14" s="184" t="s">
        <v>103</v>
      </c>
      <c r="C14" s="185" t="s">
        <v>91</v>
      </c>
      <c r="D14" s="186" t="s">
        <v>65</v>
      </c>
    </row>
    <row r="15" spans="1:4" ht="28.5" customHeight="1" x14ac:dyDescent="0.25">
      <c r="A15" s="187" t="s">
        <v>10</v>
      </c>
      <c r="B15" s="188" t="s">
        <v>104</v>
      </c>
      <c r="C15" s="189" t="s">
        <v>91</v>
      </c>
      <c r="D15" s="190" t="s">
        <v>65</v>
      </c>
    </row>
    <row r="16" spans="1:4" ht="28.5" customHeight="1" x14ac:dyDescent="0.25">
      <c r="A16" s="191" t="s">
        <v>11</v>
      </c>
      <c r="B16" s="192" t="s">
        <v>105</v>
      </c>
      <c r="C16" s="193" t="s">
        <v>91</v>
      </c>
      <c r="D16" s="194" t="s">
        <v>65</v>
      </c>
    </row>
    <row r="17" spans="1:4" ht="28.5" customHeight="1" x14ac:dyDescent="0.25">
      <c r="A17" s="171" t="s">
        <v>3</v>
      </c>
      <c r="B17" s="172" t="s">
        <v>109</v>
      </c>
      <c r="C17" s="178" t="s">
        <v>90</v>
      </c>
      <c r="D17" s="179" t="s">
        <v>112</v>
      </c>
    </row>
    <row r="18" spans="1:4" ht="28.5" customHeight="1" x14ac:dyDescent="0.25">
      <c r="A18" s="171" t="s">
        <v>3</v>
      </c>
      <c r="B18" s="172" t="s">
        <v>12</v>
      </c>
      <c r="C18" s="178" t="s">
        <v>89</v>
      </c>
      <c r="D18" s="179" t="s">
        <v>112</v>
      </c>
    </row>
    <row r="19" spans="1:4" ht="28.5" customHeight="1" x14ac:dyDescent="0.25">
      <c r="A19" s="171" t="s">
        <v>3</v>
      </c>
      <c r="B19" s="172" t="s">
        <v>16</v>
      </c>
      <c r="C19" s="181" t="s">
        <v>107</v>
      </c>
      <c r="D19" s="179" t="s">
        <v>112</v>
      </c>
    </row>
    <row r="20" spans="1:4" ht="28.5" customHeight="1" x14ac:dyDescent="0.25">
      <c r="A20" s="171" t="s">
        <v>3</v>
      </c>
      <c r="B20" s="172" t="s">
        <v>67</v>
      </c>
      <c r="C20" s="178" t="s">
        <v>88</v>
      </c>
      <c r="D20" s="180" t="s">
        <v>66</v>
      </c>
    </row>
    <row r="21" spans="1:4" ht="28.5" customHeight="1" x14ac:dyDescent="0.25">
      <c r="A21" s="195" t="s">
        <v>13</v>
      </c>
      <c r="B21" s="196" t="s">
        <v>81</v>
      </c>
      <c r="C21" s="197" t="s">
        <v>110</v>
      </c>
      <c r="D21" s="200" t="s">
        <v>112</v>
      </c>
    </row>
    <row r="22" spans="1:4" ht="28.5" customHeight="1" x14ac:dyDescent="0.25">
      <c r="A22" s="195" t="s">
        <v>13</v>
      </c>
      <c r="B22" s="196" t="s">
        <v>80</v>
      </c>
      <c r="C22" s="197" t="s">
        <v>111</v>
      </c>
      <c r="D22" s="200" t="s">
        <v>112</v>
      </c>
    </row>
    <row r="23" spans="1:4" ht="28.5" customHeight="1" x14ac:dyDescent="0.25">
      <c r="A23" s="195" t="s">
        <v>13</v>
      </c>
      <c r="B23" s="196" t="s">
        <v>14</v>
      </c>
      <c r="C23" s="197" t="s">
        <v>86</v>
      </c>
      <c r="D23" s="198" t="s">
        <v>65</v>
      </c>
    </row>
    <row r="24" spans="1:4" ht="28.5" customHeight="1" x14ac:dyDescent="0.25">
      <c r="A24" s="191" t="s">
        <v>11</v>
      </c>
      <c r="B24" s="192" t="s">
        <v>85</v>
      </c>
      <c r="C24" s="193" t="s">
        <v>84</v>
      </c>
      <c r="D24" s="199" t="s">
        <v>112</v>
      </c>
    </row>
    <row r="25" spans="1:4" ht="28.5" customHeight="1" x14ac:dyDescent="0.25">
      <c r="A25" s="191" t="s">
        <v>11</v>
      </c>
      <c r="B25" s="192" t="s">
        <v>83</v>
      </c>
      <c r="C25" s="193" t="s">
        <v>82</v>
      </c>
      <c r="D25" s="199" t="s">
        <v>112</v>
      </c>
    </row>
    <row r="26" spans="1:4" ht="28.5" customHeight="1" x14ac:dyDescent="0.25">
      <c r="A26" s="171" t="s">
        <v>3</v>
      </c>
      <c r="B26" s="172" t="s">
        <v>58</v>
      </c>
      <c r="C26" s="178" t="s">
        <v>87</v>
      </c>
      <c r="D26" s="179"/>
    </row>
    <row r="27" spans="1:4" ht="28.5" customHeight="1" x14ac:dyDescent="0.25">
      <c r="A27" s="195" t="s">
        <v>13</v>
      </c>
      <c r="B27" s="196" t="s">
        <v>15</v>
      </c>
      <c r="C27" s="197" t="s">
        <v>79</v>
      </c>
      <c r="D27" s="200" t="s">
        <v>112</v>
      </c>
    </row>
    <row r="28" spans="1:4" ht="28.5" customHeight="1" x14ac:dyDescent="0.25">
      <c r="A28" s="171" t="s">
        <v>3</v>
      </c>
      <c r="B28" s="172" t="s">
        <v>17</v>
      </c>
      <c r="C28" s="181" t="s">
        <v>68</v>
      </c>
      <c r="D28" s="179" t="s">
        <v>112</v>
      </c>
    </row>
    <row r="29" spans="1:4" ht="28.5" customHeight="1" x14ac:dyDescent="0.25">
      <c r="A29" s="195" t="s">
        <v>13</v>
      </c>
      <c r="B29" s="196" t="s">
        <v>18</v>
      </c>
      <c r="C29" s="201" t="s">
        <v>69</v>
      </c>
      <c r="D29" s="200" t="s">
        <v>112</v>
      </c>
    </row>
    <row r="30" spans="1:4" ht="28.5" customHeight="1" x14ac:dyDescent="0.25">
      <c r="A30" s="202" t="s">
        <v>19</v>
      </c>
      <c r="B30" s="203" t="s">
        <v>20</v>
      </c>
      <c r="C30" s="204" t="s">
        <v>78</v>
      </c>
      <c r="D30" s="205"/>
    </row>
    <row r="31" spans="1:4" ht="41.25" customHeight="1" x14ac:dyDescent="0.25">
      <c r="A31" s="295"/>
      <c r="B31" s="297" t="s">
        <v>21</v>
      </c>
      <c r="C31" s="297"/>
      <c r="D31" s="295"/>
    </row>
  </sheetData>
  <mergeCells count="2">
    <mergeCell ref="A1:D1"/>
    <mergeCell ref="B31:C31"/>
  </mergeCells>
  <hyperlinks>
    <hyperlink ref="D4" r:id="rId1" display="Click here" xr:uid="{C3CF69A1-686E-4547-8FE6-FB01AD87DAF3}"/>
    <hyperlink ref="D14" r:id="rId2" display="Click here" xr:uid="{135444AE-566C-43B3-B9C0-FD39D8D6A7FC}"/>
    <hyperlink ref="D15" r:id="rId3" display="Click here" xr:uid="{1672CDE9-FB97-4918-9B87-12EB147F36BB}"/>
    <hyperlink ref="D16" r:id="rId4" display="Click here" xr:uid="{29A576AD-4650-4FB4-AE36-80934354A906}"/>
    <hyperlink ref="D23" r:id="rId5" display="Click here" xr:uid="{54BE4E4E-9631-4D75-ACE0-82E164B7B0E2}"/>
    <hyperlink ref="D20" r:id="rId6" xr:uid="{7625897D-0083-4B26-94A1-5F2B529CF784}"/>
  </hyperlinks>
  <printOptions horizontalCentered="1" verticalCentered="1"/>
  <pageMargins left="0.70866141732283472" right="0.70866141732283472" top="0.74803149606299213" bottom="0.74803149606299213" header="0.31496062992125984" footer="0.31496062992125984"/>
  <pageSetup paperSize="9" scale="53" orientation="landscape" r:id="rId7"/>
  <drawing r:id="rId8"/>
  <tableParts count="1">
    <tablePart r:id="rId9"/>
  </tableParts>
  <extLst>
    <ext xmlns:x15="http://schemas.microsoft.com/office/spreadsheetml/2010/11/main" uri="{3A4CF648-6AED-40f4-86FF-DC5316D8AED3}">
      <x14:slicerList xmlns:x14="http://schemas.microsoft.com/office/spreadsheetml/2009/9/main">
        <x14:slicer r:id="rId10"/>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6870A-973A-4CBF-8695-CC7CE15C60AC}">
  <sheetPr>
    <tabColor theme="7" tint="0.59999389629810485"/>
    <pageSetUpPr fitToPage="1"/>
  </sheetPr>
  <dimension ref="B1:I15"/>
  <sheetViews>
    <sheetView showGridLines="0" topLeftCell="A4" workbookViewId="0">
      <selection activeCell="F13" sqref="F13"/>
    </sheetView>
  </sheetViews>
  <sheetFormatPr defaultColWidth="10" defaultRowHeight="15" x14ac:dyDescent="0.25"/>
  <cols>
    <col min="1" max="1" width="1.85546875" style="1" customWidth="1"/>
    <col min="2" max="8" width="19" style="1" customWidth="1"/>
    <col min="9" max="9" width="1.85546875" style="1" customWidth="1"/>
    <col min="10" max="10" width="9.85546875" style="1" customWidth="1"/>
    <col min="11" max="16384" width="10" style="1"/>
  </cols>
  <sheetData>
    <row r="1" spans="2:9" ht="9" customHeight="1" x14ac:dyDescent="0.25">
      <c r="I1" s="1" t="s">
        <v>22</v>
      </c>
    </row>
    <row r="2" spans="2:9" ht="96" customHeight="1" x14ac:dyDescent="0.25">
      <c r="B2" s="298" t="str">
        <f>"August "&amp;CalendarYear</f>
        <v>August 2026</v>
      </c>
      <c r="C2" s="298"/>
      <c r="D2" s="298"/>
      <c r="E2" s="305" t="s">
        <v>23</v>
      </c>
      <c r="F2" s="305"/>
      <c r="G2" s="305"/>
      <c r="H2" s="305"/>
    </row>
    <row r="3" spans="2:9" s="9" customFormat="1" ht="24" customHeight="1" x14ac:dyDescent="0.25">
      <c r="B3" s="12" t="str">
        <f>WeekStart</f>
        <v>Monday</v>
      </c>
      <c r="C3" s="11" t="str">
        <f t="shared" ref="C3:H3" si="0">TEXT(C4,"dddd")</f>
        <v>Tuesday</v>
      </c>
      <c r="D3" s="11" t="str">
        <f t="shared" si="0"/>
        <v>Wednesday</v>
      </c>
      <c r="E3" s="11" t="str">
        <f t="shared" si="0"/>
        <v>Thursday</v>
      </c>
      <c r="F3" s="11" t="str">
        <f t="shared" si="0"/>
        <v>Friday</v>
      </c>
      <c r="G3" s="11" t="str">
        <f t="shared" si="0"/>
        <v>Saturday</v>
      </c>
      <c r="H3" s="10" t="str">
        <f t="shared" si="0"/>
        <v>Sunday</v>
      </c>
    </row>
    <row r="4" spans="2:9" s="4" customFormat="1" ht="24" customHeight="1" x14ac:dyDescent="0.25">
      <c r="B4" s="8">
        <f t="array" ref="B4:H4">DaysAndWeeks+DATE(CalendarYear,8,1)-WEEKDAY(DATE(CalendarYear,8,1),(WeekStart="Monday")+1)+1</f>
        <v>46230</v>
      </c>
      <c r="C4" s="8">
        <v>46231</v>
      </c>
      <c r="D4" s="8">
        <v>46232</v>
      </c>
      <c r="E4" s="8">
        <v>46233</v>
      </c>
      <c r="F4" s="8">
        <v>46234</v>
      </c>
      <c r="G4" s="123">
        <v>46235</v>
      </c>
      <c r="H4" s="123">
        <v>46236</v>
      </c>
    </row>
    <row r="5" spans="2:9" s="2" customFormat="1" ht="56.1" customHeight="1" x14ac:dyDescent="0.25">
      <c r="B5" s="306" t="s">
        <v>24</v>
      </c>
      <c r="C5" s="307"/>
      <c r="D5" s="307"/>
      <c r="E5" s="307"/>
      <c r="F5" s="308"/>
      <c r="G5" s="124"/>
      <c r="H5" s="124"/>
    </row>
    <row r="6" spans="2:9" s="4" customFormat="1" ht="24" customHeight="1" x14ac:dyDescent="0.25">
      <c r="B6" s="5">
        <f t="array" ref="B6:H6">DaysAndWeeks+DATE(CalendarYear,8,1)-WEEKDAY(DATE(CalendarYear,8,1),(WeekStart="Monday")+1)+8</f>
        <v>46237</v>
      </c>
      <c r="C6" s="5">
        <v>46238</v>
      </c>
      <c r="D6" s="5">
        <v>46239</v>
      </c>
      <c r="E6" s="5">
        <v>46240</v>
      </c>
      <c r="F6" s="5">
        <v>46241</v>
      </c>
      <c r="G6" s="89">
        <v>46242</v>
      </c>
      <c r="H6" s="89">
        <v>46243</v>
      </c>
    </row>
    <row r="7" spans="2:9" s="2" customFormat="1" ht="56.1" customHeight="1" x14ac:dyDescent="0.25">
      <c r="B7" s="306" t="s">
        <v>24</v>
      </c>
      <c r="C7" s="307"/>
      <c r="D7" s="307"/>
      <c r="E7" s="307"/>
      <c r="F7" s="308"/>
      <c r="G7" s="125"/>
      <c r="H7" s="125"/>
    </row>
    <row r="8" spans="2:9" s="4" customFormat="1" ht="24" customHeight="1" x14ac:dyDescent="0.25">
      <c r="B8" s="7">
        <f t="array" ref="B8:H8">DaysAndWeeks+DATE(CalendarYear,8,1)-WEEKDAY(DATE(CalendarYear,8,1),(WeekStart="Monday")+1)+15</f>
        <v>46244</v>
      </c>
      <c r="C8" s="7">
        <v>46245</v>
      </c>
      <c r="D8" s="7">
        <v>46246</v>
      </c>
      <c r="E8" s="7">
        <v>46247</v>
      </c>
      <c r="F8" s="7">
        <v>46248</v>
      </c>
      <c r="G8" s="90">
        <v>46249</v>
      </c>
      <c r="H8" s="90">
        <v>46250</v>
      </c>
    </row>
    <row r="9" spans="2:9" s="2" customFormat="1" ht="56.1" customHeight="1" x14ac:dyDescent="0.25">
      <c r="B9" s="306" t="s">
        <v>24</v>
      </c>
      <c r="C9" s="307"/>
      <c r="D9" s="307"/>
      <c r="E9" s="307"/>
      <c r="F9" s="308"/>
      <c r="G9" s="124"/>
      <c r="H9" s="124"/>
    </row>
    <row r="10" spans="2:9" s="4" customFormat="1" ht="24" customHeight="1" x14ac:dyDescent="0.25">
      <c r="B10" s="5">
        <f t="array" ref="B10:H10">DaysAndWeeks+DATE(CalendarYear,8,1)-WEEKDAY(DATE(CalendarYear,8,1),(WeekStart="Monday")+1)+22</f>
        <v>46251</v>
      </c>
      <c r="C10" s="5">
        <v>46252</v>
      </c>
      <c r="D10" s="5">
        <v>46253</v>
      </c>
      <c r="E10" s="5">
        <v>46254</v>
      </c>
      <c r="F10" s="5">
        <v>46255</v>
      </c>
      <c r="G10" s="89">
        <v>46256</v>
      </c>
      <c r="H10" s="89">
        <v>46257</v>
      </c>
    </row>
    <row r="11" spans="2:9" s="2" customFormat="1" ht="56.1" customHeight="1" x14ac:dyDescent="0.25">
      <c r="B11" s="306" t="s">
        <v>24</v>
      </c>
      <c r="C11" s="307"/>
      <c r="D11" s="307"/>
      <c r="E11" s="307"/>
      <c r="F11" s="308"/>
      <c r="G11" s="125"/>
      <c r="H11" s="125"/>
    </row>
    <row r="12" spans="2:9" s="4" customFormat="1" ht="24" customHeight="1" x14ac:dyDescent="0.25">
      <c r="B12" s="7">
        <f t="array" ref="B12:H12">DaysAndWeeks+DATE(CalendarYear,8,1)-WEEKDAY(DATE(CalendarYear,8,1),(WeekStart="Monday")+1)+29</f>
        <v>46258</v>
      </c>
      <c r="C12" s="7">
        <v>46259</v>
      </c>
      <c r="D12" s="7">
        <v>46260</v>
      </c>
      <c r="E12" s="7">
        <v>46261</v>
      </c>
      <c r="F12" s="7">
        <v>46262</v>
      </c>
      <c r="G12" s="90">
        <v>46263</v>
      </c>
      <c r="H12" s="90">
        <v>46264</v>
      </c>
    </row>
    <row r="13" spans="2:9" s="2" customFormat="1" ht="56.1" customHeight="1" thickBot="1" x14ac:dyDescent="0.3">
      <c r="B13" s="6"/>
      <c r="C13" s="6"/>
      <c r="D13" s="66"/>
      <c r="E13" s="66"/>
      <c r="F13" s="66"/>
      <c r="G13" s="91"/>
      <c r="H13" s="91"/>
    </row>
    <row r="14" spans="2:9" s="4" customFormat="1" ht="24" customHeight="1" x14ac:dyDescent="0.25">
      <c r="B14" s="5">
        <f t="array" ref="B14:C14">DaysAndWeeks+DATE(CalendarYear,8,1)-WEEKDAY(DATE(CalendarYear,8,1),(WeekStart="Monday")+1)+36</f>
        <v>46265</v>
      </c>
      <c r="C14" s="81">
        <v>46266</v>
      </c>
      <c r="D14" s="299" t="s">
        <v>25</v>
      </c>
      <c r="E14" s="300"/>
      <c r="F14" s="300"/>
      <c r="G14" s="300"/>
      <c r="H14" s="301"/>
    </row>
    <row r="15" spans="2:9" s="2" customFormat="1" ht="56.1" customHeight="1" thickBot="1" x14ac:dyDescent="0.3">
      <c r="B15" s="3"/>
      <c r="C15" s="50"/>
      <c r="D15" s="302" t="s">
        <v>21</v>
      </c>
      <c r="E15" s="303"/>
      <c r="F15" s="303"/>
      <c r="G15" s="303"/>
      <c r="H15" s="304"/>
    </row>
  </sheetData>
  <mergeCells count="8">
    <mergeCell ref="B2:D2"/>
    <mergeCell ref="D14:H14"/>
    <mergeCell ref="D15:H15"/>
    <mergeCell ref="E2:H2"/>
    <mergeCell ref="B5:F5"/>
    <mergeCell ref="B7:F7"/>
    <mergeCell ref="B9:F9"/>
    <mergeCell ref="B11:F11"/>
  </mergeCells>
  <conditionalFormatting sqref="B4:G4">
    <cfRule type="expression" dxfId="28" priority="1">
      <formula>DAY(B4)&gt;8</formula>
    </cfRule>
  </conditionalFormatting>
  <conditionalFormatting sqref="B12:H12 B14:C14">
    <cfRule type="expression" dxfId="27" priority="2">
      <formula>AND(DAY(B12)&gt;=1,DAY(B12)&lt;=15)</formula>
    </cfRule>
  </conditionalFormatting>
  <dataValidations count="8">
    <dataValidation allowBlank="1" showInputMessage="1" showErrorMessage="1" prompt="This row &amp; rows 6, 8, 10, 12 &amp; 14 contain calendar days of the week. If this cell doesn’t contain the number 1, then it is a day from the previous month. Enter notes in cell D15." sqref="B4" xr:uid="{00000000-0002-0000-0700-000007000000}"/>
    <dataValidation allowBlank="1" showInputMessage="1" showErrorMessage="1" prompt="This row &amp; rows 7, 9, 11, 13, &amp; 15 are cells for entering daily notes related to the calendar day in the cell above." sqref="B5 B7 B9 B11" xr:uid="{00000000-0002-0000-0700-000006000000}"/>
    <dataValidation allowBlank="1" showInputMessage="1" prompt="Enter monthly Notes in this cell" sqref="D15:H15" xr:uid="{00000000-0002-0000-0700-000005000000}"/>
    <dataValidation allowBlank="1" showInputMessage="1" prompt="Enter monthly Notes in cell below" sqref="D14:H14" xr:uid="{00000000-0002-0000-0700-000004000000}"/>
    <dataValidation allowBlank="1" showInputMessage="1" showErrorMessage="1" prompt="This row contains weekday names for this calendar. This cell contains the starting day of the week. To change week start day, select a new weekday in January worksheet cell L5." sqref="B3" xr:uid="{00000000-0002-0000-0700-000003000000}"/>
    <dataValidation allowBlank="1" showInputMessage="1" showErrorMessage="1" prompt="August month calendar" sqref="A1" xr:uid="{00000000-0002-0000-0700-000002000000}"/>
    <dataValidation allowBlank="1" showInputMessage="1" showErrorMessage="1" prompt="The year in this cell is automatically updated based on year entered in January worksheet. Calendar below has dates for previous and next month with lighter font shade" sqref="B2:D2" xr:uid="{00000000-0002-0000-0700-000001000000}"/>
    <dataValidation allowBlank="1" showInputMessage="1" showErrorMessage="1" prompt="Automatically determined weekday" sqref="C3:H3" xr:uid="{00000000-0002-0000-0700-000000000000}"/>
  </dataValidations>
  <printOptions horizontalCentered="1"/>
  <pageMargins left="0.25" right="0.25" top="0.5" bottom="0.5" header="0.3" footer="0.3"/>
  <pageSetup scale="91"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D8246-22F9-4DA4-BA55-79456E6A70F4}">
  <sheetPr>
    <tabColor theme="5" tint="0.59999389629810485"/>
    <pageSetUpPr fitToPage="1"/>
  </sheetPr>
  <dimension ref="B1:I15"/>
  <sheetViews>
    <sheetView showGridLines="0" topLeftCell="A2" zoomScaleNormal="100" workbookViewId="0">
      <selection activeCell="M9" sqref="M9"/>
    </sheetView>
  </sheetViews>
  <sheetFormatPr defaultColWidth="10" defaultRowHeight="15" x14ac:dyDescent="0.25"/>
  <cols>
    <col min="1" max="1" width="1.85546875" style="1" customWidth="1"/>
    <col min="2" max="8" width="19" style="1" customWidth="1"/>
    <col min="9" max="9" width="1.85546875" style="1" customWidth="1"/>
    <col min="10" max="10" width="9.85546875" style="1" customWidth="1"/>
    <col min="11" max="16384" width="10" style="1"/>
  </cols>
  <sheetData>
    <row r="1" spans="2:9" ht="9" customHeight="1" x14ac:dyDescent="0.25">
      <c r="I1" s="1" t="s">
        <v>22</v>
      </c>
    </row>
    <row r="2" spans="2:9" ht="96" customHeight="1" x14ac:dyDescent="0.25">
      <c r="B2" s="309" t="str">
        <f>"September "&amp;CalendarYear</f>
        <v>September 2026</v>
      </c>
      <c r="C2" s="309"/>
      <c r="D2" s="309"/>
      <c r="E2" s="316" t="s">
        <v>23</v>
      </c>
      <c r="F2" s="316"/>
      <c r="G2" s="316"/>
      <c r="H2" s="316"/>
    </row>
    <row r="3" spans="2:9" s="9" customFormat="1" ht="24" customHeight="1" x14ac:dyDescent="0.25">
      <c r="B3" s="20" t="str">
        <f>WeekStart</f>
        <v>Monday</v>
      </c>
      <c r="C3" s="19" t="str">
        <f t="shared" ref="C3:H3" si="0">TEXT(C4,"dddd")</f>
        <v>Tuesday</v>
      </c>
      <c r="D3" s="19" t="str">
        <f t="shared" si="0"/>
        <v>Wednesday</v>
      </c>
      <c r="E3" s="19" t="str">
        <f t="shared" si="0"/>
        <v>Thursday</v>
      </c>
      <c r="F3" s="19" t="str">
        <f t="shared" si="0"/>
        <v>Friday</v>
      </c>
      <c r="G3" s="19" t="str">
        <f t="shared" si="0"/>
        <v>Saturday</v>
      </c>
      <c r="H3" s="18" t="str">
        <f t="shared" si="0"/>
        <v>Sunday</v>
      </c>
    </row>
    <row r="4" spans="2:9" s="4" customFormat="1" ht="24" customHeight="1" x14ac:dyDescent="0.25">
      <c r="B4" s="17">
        <f t="array" ref="B4:H4">DaysAndWeeks+DATE(CalendarYear,9,1)-WEEKDAY(DATE(CalendarYear,9,1),(WeekStart="Monday")+1)+1</f>
        <v>46265</v>
      </c>
      <c r="C4" s="17">
        <v>46266</v>
      </c>
      <c r="D4" s="17">
        <v>46267</v>
      </c>
      <c r="E4" s="17">
        <v>46268</v>
      </c>
      <c r="F4" s="17">
        <v>46269</v>
      </c>
      <c r="G4" s="92">
        <v>46270</v>
      </c>
      <c r="H4" s="92">
        <v>46271</v>
      </c>
    </row>
    <row r="5" spans="2:9" s="2" customFormat="1" ht="56.1" customHeight="1" x14ac:dyDescent="0.25">
      <c r="B5" s="15"/>
      <c r="C5" s="15"/>
      <c r="D5" s="15"/>
      <c r="E5" s="15"/>
      <c r="F5" s="15"/>
      <c r="G5" s="93"/>
      <c r="H5" s="93"/>
    </row>
    <row r="6" spans="2:9" s="4" customFormat="1" ht="24" customHeight="1" x14ac:dyDescent="0.25">
      <c r="B6" s="14">
        <f t="array" ref="B6:H6">DaysAndWeeks+DATE(CalendarYear,9,1)-WEEKDAY(DATE(CalendarYear,9,1),(WeekStart="Monday")+1)+8</f>
        <v>46272</v>
      </c>
      <c r="C6" s="14">
        <v>46273</v>
      </c>
      <c r="D6" s="14">
        <v>46274</v>
      </c>
      <c r="E6" s="14">
        <v>46275</v>
      </c>
      <c r="F6" s="14">
        <v>46276</v>
      </c>
      <c r="G6" s="94">
        <v>46277</v>
      </c>
      <c r="H6" s="94">
        <v>46278</v>
      </c>
    </row>
    <row r="7" spans="2:9" s="2" customFormat="1" ht="56.1" customHeight="1" thickBot="1" x14ac:dyDescent="0.3">
      <c r="B7" s="13"/>
      <c r="C7" s="13"/>
      <c r="D7" s="13"/>
      <c r="E7" s="13"/>
      <c r="F7" s="156"/>
      <c r="G7" s="95"/>
      <c r="H7" s="95"/>
    </row>
    <row r="8" spans="2:9" s="4" customFormat="1" ht="24" customHeight="1" x14ac:dyDescent="0.25">
      <c r="B8" s="16">
        <f t="array" ref="B8:H8">DaysAndWeeks+DATE(CalendarYear,9,1)-WEEKDAY(DATE(CalendarYear,9,1),(WeekStart="Monday")+1)+15</f>
        <v>46279</v>
      </c>
      <c r="C8" s="16">
        <v>46280</v>
      </c>
      <c r="D8" s="16">
        <v>46281</v>
      </c>
      <c r="E8" s="162">
        <v>46282</v>
      </c>
      <c r="F8" s="166">
        <v>46283</v>
      </c>
      <c r="G8" s="164">
        <v>46284</v>
      </c>
      <c r="H8" s="96">
        <v>46285</v>
      </c>
    </row>
    <row r="9" spans="2:9" s="2" customFormat="1" ht="56.1" customHeight="1" thickBot="1" x14ac:dyDescent="0.3">
      <c r="B9" s="15"/>
      <c r="C9" s="15"/>
      <c r="D9" s="15"/>
      <c r="E9" s="163"/>
      <c r="F9" s="161" t="s">
        <v>108</v>
      </c>
      <c r="G9" s="165"/>
      <c r="H9" s="93"/>
    </row>
    <row r="10" spans="2:9" s="4" customFormat="1" ht="24" customHeight="1" x14ac:dyDescent="0.25">
      <c r="B10" s="14">
        <f t="array" ref="B10:H10">DaysAndWeeks+DATE(CalendarYear,9,1)-WEEKDAY(DATE(CalendarYear,9,1),(WeekStart="Monday")+1)+22</f>
        <v>46286</v>
      </c>
      <c r="C10" s="14">
        <v>46287</v>
      </c>
      <c r="D10" s="14">
        <v>46288</v>
      </c>
      <c r="E10" s="14">
        <v>46289</v>
      </c>
      <c r="F10" s="14">
        <v>46290</v>
      </c>
      <c r="G10" s="94">
        <v>46291</v>
      </c>
      <c r="H10" s="94">
        <v>46292</v>
      </c>
    </row>
    <row r="11" spans="2:9" s="2" customFormat="1" ht="56.1" customHeight="1" x14ac:dyDescent="0.25">
      <c r="B11" s="13"/>
      <c r="C11" s="13"/>
      <c r="D11" s="13"/>
      <c r="E11" s="13"/>
      <c r="F11" s="13"/>
      <c r="G11" s="95"/>
      <c r="H11" s="95"/>
    </row>
    <row r="12" spans="2:9" s="4" customFormat="1" ht="24" customHeight="1" x14ac:dyDescent="0.25">
      <c r="B12" s="16">
        <f t="array" ref="B12:H12">DaysAndWeeks+DATE(CalendarYear,9,1)-WEEKDAY(DATE(CalendarYear,9,1),(WeekStart="Monday")+1)+29</f>
        <v>46293</v>
      </c>
      <c r="C12" s="16">
        <v>46294</v>
      </c>
      <c r="D12" s="16">
        <v>46295</v>
      </c>
      <c r="E12" s="16">
        <v>46296</v>
      </c>
      <c r="F12" s="16">
        <v>46297</v>
      </c>
      <c r="G12" s="96">
        <v>46298</v>
      </c>
      <c r="H12" s="96">
        <v>46299</v>
      </c>
    </row>
    <row r="13" spans="2:9" s="2" customFormat="1" ht="56.1" customHeight="1" thickBot="1" x14ac:dyDescent="0.3">
      <c r="B13" s="15"/>
      <c r="C13" s="15"/>
      <c r="D13" s="15"/>
      <c r="E13" s="15"/>
      <c r="F13" s="15"/>
      <c r="G13" s="93"/>
      <c r="H13" s="93"/>
    </row>
    <row r="14" spans="2:9" s="4" customFormat="1" ht="24" customHeight="1" x14ac:dyDescent="0.25">
      <c r="B14" s="14">
        <f t="array" ref="B14:C14">DaysAndWeeks+DATE(CalendarYear,9,1)-WEEKDAY(DATE(CalendarYear,9,1),(WeekStart="Monday")+1)+36</f>
        <v>46300</v>
      </c>
      <c r="C14" s="14">
        <v>46301</v>
      </c>
      <c r="D14" s="310" t="s">
        <v>25</v>
      </c>
      <c r="E14" s="311"/>
      <c r="F14" s="311"/>
      <c r="G14" s="311"/>
      <c r="H14" s="312"/>
    </row>
    <row r="15" spans="2:9" s="2" customFormat="1" ht="56.1" customHeight="1" thickBot="1" x14ac:dyDescent="0.3">
      <c r="B15" s="13"/>
      <c r="C15" s="13"/>
      <c r="D15" s="313" t="s">
        <v>21</v>
      </c>
      <c r="E15" s="314"/>
      <c r="F15" s="314"/>
      <c r="G15" s="314"/>
      <c r="H15" s="315"/>
    </row>
  </sheetData>
  <mergeCells count="4">
    <mergeCell ref="B2:D2"/>
    <mergeCell ref="D14:H14"/>
    <mergeCell ref="D15:H15"/>
    <mergeCell ref="E2:H2"/>
  </mergeCells>
  <conditionalFormatting sqref="B4:G4">
    <cfRule type="expression" dxfId="26" priority="1">
      <formula>DAY(B4)&gt;8</formula>
    </cfRule>
  </conditionalFormatting>
  <conditionalFormatting sqref="B12:H12 B14:C14">
    <cfRule type="expression" dxfId="25" priority="2">
      <formula>AND(DAY(B12)&gt;=1,DAY(B12)&lt;=15)</formula>
    </cfRule>
  </conditionalFormatting>
  <dataValidations count="8">
    <dataValidation allowBlank="1" showInputMessage="1" showErrorMessage="1" prompt="This row contains weekday names for this calendar. This cell contains the starting day of the week. To change week start day, select a new weekday in January worksheet cell L5." sqref="B3" xr:uid="{00000000-0002-0000-0800-000007000000}"/>
    <dataValidation allowBlank="1" showInputMessage="1" prompt="Enter monthly Notes in cell below" sqref="D14:H14" xr:uid="{6DA57725-E289-4D7D-A2E2-0801CB1E6B47}"/>
    <dataValidation allowBlank="1" showInputMessage="1" prompt="Enter monthly Notes in this cell" sqref="D15:H15" xr:uid="{5E1A7F32-4FEE-4466-B7CA-815F17790F5E}"/>
    <dataValidation allowBlank="1" showInputMessage="1" showErrorMessage="1" prompt="This row &amp; rows 7, 9, 11, 13, &amp; 15 are cells for entering daily notes related to the calendar day in the cell above." sqref="B5" xr:uid="{00000000-0002-0000-0800-000004000000}"/>
    <dataValidation allowBlank="1" showInputMessage="1" showErrorMessage="1" prompt="This row &amp; rows 6, 8, 10, 12 &amp; 14 contain calendar days of the week. If this cell doesn’t contain the number 1, then it is a day from the previous month. Enter notes in cell D15." sqref="B4" xr:uid="{00000000-0002-0000-0800-000003000000}"/>
    <dataValidation allowBlank="1" showInputMessage="1" showErrorMessage="1" prompt="September month calendar" sqref="A1" xr:uid="{00000000-0002-0000-0800-000002000000}"/>
    <dataValidation allowBlank="1" showInputMessage="1" showErrorMessage="1" prompt="The year in this cell is automatically updated based on year entered in January worksheet. Calendar below has dates for previous and next month with lighter font shade" sqref="B2:D2" xr:uid="{00000000-0002-0000-0800-000001000000}"/>
    <dataValidation allowBlank="1" showInputMessage="1" showErrorMessage="1" prompt="Automatically determined weekday" sqref="C3:H3" xr:uid="{00000000-0002-0000-0800-000000000000}"/>
  </dataValidations>
  <printOptions horizontalCentered="1"/>
  <pageMargins left="0.25" right="0.25" top="0.5" bottom="0.5" header="0.3" footer="0.3"/>
  <pageSetup scale="91" orientation="landscape"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CB0E0-9924-42CC-82A6-F3B196DF3BDB}">
  <sheetPr>
    <tabColor theme="5" tint="0.59999389629810485"/>
    <pageSetUpPr fitToPage="1"/>
  </sheetPr>
  <dimension ref="B1:I15"/>
  <sheetViews>
    <sheetView showGridLines="0" tabSelected="1" topLeftCell="A2" workbookViewId="0">
      <selection activeCell="L8" sqref="L8"/>
    </sheetView>
  </sheetViews>
  <sheetFormatPr defaultColWidth="10" defaultRowHeight="15" x14ac:dyDescent="0.25"/>
  <cols>
    <col min="1" max="1" width="1.85546875" style="1" customWidth="1"/>
    <col min="2" max="8" width="19" style="1" customWidth="1"/>
    <col min="9" max="9" width="1.85546875" style="1" customWidth="1"/>
    <col min="10" max="10" width="9.85546875" style="1" customWidth="1"/>
    <col min="11" max="16384" width="10" style="1"/>
  </cols>
  <sheetData>
    <row r="1" spans="2:9" ht="9" customHeight="1" x14ac:dyDescent="0.25">
      <c r="I1" s="1" t="s">
        <v>22</v>
      </c>
    </row>
    <row r="2" spans="2:9" ht="96" customHeight="1" x14ac:dyDescent="0.25">
      <c r="B2" s="309" t="str">
        <f>"October "&amp;CalendarYear</f>
        <v>October 2026</v>
      </c>
      <c r="C2" s="309"/>
      <c r="D2" s="309"/>
      <c r="E2" s="316" t="s">
        <v>23</v>
      </c>
      <c r="F2" s="316"/>
      <c r="G2" s="316"/>
      <c r="H2" s="316"/>
    </row>
    <row r="3" spans="2:9" s="9" customFormat="1" ht="24" customHeight="1" x14ac:dyDescent="0.25">
      <c r="B3" s="20" t="str">
        <f>WeekStart</f>
        <v>Monday</v>
      </c>
      <c r="C3" s="19" t="str">
        <f t="shared" ref="C3:H3" si="0">TEXT(C4,"dddd")</f>
        <v>Tuesday</v>
      </c>
      <c r="D3" s="19" t="str">
        <f t="shared" si="0"/>
        <v>Wednesday</v>
      </c>
      <c r="E3" s="19" t="str">
        <f t="shared" si="0"/>
        <v>Thursday</v>
      </c>
      <c r="F3" s="19" t="str">
        <f t="shared" si="0"/>
        <v>Friday</v>
      </c>
      <c r="G3" s="19" t="str">
        <f t="shared" si="0"/>
        <v>Saturday</v>
      </c>
      <c r="H3" s="18" t="str">
        <f t="shared" si="0"/>
        <v>Sunday</v>
      </c>
    </row>
    <row r="4" spans="2:9" s="4" customFormat="1" ht="24" customHeight="1" x14ac:dyDescent="0.25">
      <c r="B4" s="17">
        <f t="array" ref="B4:H4">DaysAndWeeks+DATE(CalendarYear,10,1)-WEEKDAY(DATE(CalendarYear,10,1),(WeekStart="Monday")+1)+1</f>
        <v>46293</v>
      </c>
      <c r="C4" s="17">
        <v>46294</v>
      </c>
      <c r="D4" s="17">
        <v>46295</v>
      </c>
      <c r="E4" s="17">
        <v>46296</v>
      </c>
      <c r="F4" s="17">
        <v>46297</v>
      </c>
      <c r="G4" s="92">
        <v>46298</v>
      </c>
      <c r="H4" s="92">
        <v>46299</v>
      </c>
    </row>
    <row r="5" spans="2:9" s="2" customFormat="1" ht="56.1" customHeight="1" x14ac:dyDescent="0.25">
      <c r="B5" s="15"/>
      <c r="C5" s="15"/>
      <c r="D5" s="15"/>
      <c r="E5" s="15"/>
      <c r="F5" s="57"/>
      <c r="G5" s="93"/>
      <c r="H5" s="93"/>
    </row>
    <row r="6" spans="2:9" s="4" customFormat="1" ht="24" customHeight="1" x14ac:dyDescent="0.25">
      <c r="B6" s="14">
        <f t="array" ref="B6:H6">DaysAndWeeks+DATE(CalendarYear,10,1)-WEEKDAY(DATE(CalendarYear,10,1),(WeekStart="Monday")+1)+8</f>
        <v>46300</v>
      </c>
      <c r="C6" s="14">
        <v>46301</v>
      </c>
      <c r="D6" s="14">
        <v>46302</v>
      </c>
      <c r="E6" s="158">
        <v>46303</v>
      </c>
      <c r="F6" s="17">
        <v>46304</v>
      </c>
      <c r="G6" s="99">
        <v>46305</v>
      </c>
      <c r="H6" s="94">
        <v>46306</v>
      </c>
    </row>
    <row r="7" spans="2:9" s="2" customFormat="1" ht="56.1" customHeight="1" x14ac:dyDescent="0.25">
      <c r="B7" s="13"/>
      <c r="C7" s="13"/>
      <c r="D7" s="13"/>
      <c r="E7" s="80"/>
      <c r="F7" s="80"/>
      <c r="G7" s="159"/>
      <c r="H7" s="95"/>
    </row>
    <row r="8" spans="2:9" s="4" customFormat="1" ht="24" customHeight="1" x14ac:dyDescent="0.25">
      <c r="B8" s="16">
        <f t="array" ref="B8:H8">DaysAndWeeks+DATE(CalendarYear,10,1)-WEEKDAY(DATE(CalendarYear,10,1),(WeekStart="Monday")+1)+15</f>
        <v>46307</v>
      </c>
      <c r="C8" s="16">
        <v>46308</v>
      </c>
      <c r="D8" s="16">
        <v>46309</v>
      </c>
      <c r="E8" s="16">
        <v>46310</v>
      </c>
      <c r="F8" s="160">
        <v>46311</v>
      </c>
      <c r="G8" s="96">
        <v>46312</v>
      </c>
      <c r="H8" s="96">
        <v>46313</v>
      </c>
    </row>
    <row r="9" spans="2:9" s="2" customFormat="1" ht="56.1" customHeight="1" x14ac:dyDescent="0.25">
      <c r="B9" s="15"/>
      <c r="C9" s="15"/>
      <c r="D9" s="15"/>
      <c r="E9" s="15"/>
      <c r="F9" s="15"/>
      <c r="G9" s="93"/>
      <c r="H9" s="93"/>
    </row>
    <row r="10" spans="2:9" s="4" customFormat="1" ht="24" customHeight="1" x14ac:dyDescent="0.25">
      <c r="B10" s="14">
        <f t="array" ref="B10:H10">DaysAndWeeks+DATE(CalendarYear,10,1)-WEEKDAY(DATE(CalendarYear,10,1),(WeekStart="Monday")+1)+22</f>
        <v>46314</v>
      </c>
      <c r="C10" s="14">
        <v>46315</v>
      </c>
      <c r="D10" s="14">
        <v>46316</v>
      </c>
      <c r="E10" s="14">
        <v>46317</v>
      </c>
      <c r="F10" s="14">
        <v>46318</v>
      </c>
      <c r="G10" s="94">
        <v>46319</v>
      </c>
      <c r="H10" s="94">
        <v>46320</v>
      </c>
    </row>
    <row r="11" spans="2:9" s="2" customFormat="1" ht="56.1" customHeight="1" x14ac:dyDescent="0.25">
      <c r="B11" s="317" t="s">
        <v>26</v>
      </c>
      <c r="C11" s="318"/>
      <c r="D11" s="318"/>
      <c r="E11" s="318"/>
      <c r="F11" s="319"/>
      <c r="G11" s="95"/>
      <c r="H11" s="95"/>
    </row>
    <row r="12" spans="2:9" s="4" customFormat="1" ht="24" customHeight="1" x14ac:dyDescent="0.25">
      <c r="B12" s="16">
        <f t="array" ref="B12:H12">DaysAndWeeks+DATE(CalendarYear,10,1)-WEEKDAY(DATE(CalendarYear,10,1),(WeekStart="Monday")+1)+29</f>
        <v>46321</v>
      </c>
      <c r="C12" s="16">
        <v>46322</v>
      </c>
      <c r="D12" s="16">
        <v>46323</v>
      </c>
      <c r="E12" s="16">
        <v>46324</v>
      </c>
      <c r="F12" s="16">
        <v>46325</v>
      </c>
      <c r="G12" s="96">
        <v>46326</v>
      </c>
      <c r="H12" s="96">
        <v>46327</v>
      </c>
    </row>
    <row r="13" spans="2:9" s="2" customFormat="1" ht="56.1" customHeight="1" thickBot="1" x14ac:dyDescent="0.3">
      <c r="B13" s="15"/>
      <c r="C13" s="15"/>
      <c r="D13" s="15"/>
      <c r="E13" s="15"/>
      <c r="F13" s="15"/>
      <c r="G13" s="93"/>
      <c r="H13" s="93"/>
    </row>
    <row r="14" spans="2:9" s="4" customFormat="1" ht="24" customHeight="1" x14ac:dyDescent="0.25">
      <c r="B14" s="14">
        <f t="array" ref="B14:C14">DaysAndWeeks+DATE(CalendarYear,10,1)-WEEKDAY(DATE(CalendarYear,10,1),(WeekStart="Monday")+1)+36</f>
        <v>46328</v>
      </c>
      <c r="C14" s="14">
        <v>46329</v>
      </c>
      <c r="D14" s="310" t="s">
        <v>25</v>
      </c>
      <c r="E14" s="311"/>
      <c r="F14" s="311"/>
      <c r="G14" s="311"/>
      <c r="H14" s="312"/>
    </row>
    <row r="15" spans="2:9" s="2" customFormat="1" ht="56.1" customHeight="1" thickBot="1" x14ac:dyDescent="0.3">
      <c r="B15" s="13"/>
      <c r="C15" s="13"/>
      <c r="D15" s="313" t="s">
        <v>21</v>
      </c>
      <c r="E15" s="314"/>
      <c r="F15" s="314"/>
      <c r="G15" s="314"/>
      <c r="H15" s="315"/>
    </row>
  </sheetData>
  <mergeCells count="5">
    <mergeCell ref="B2:D2"/>
    <mergeCell ref="D14:H14"/>
    <mergeCell ref="D15:H15"/>
    <mergeCell ref="E2:H2"/>
    <mergeCell ref="B11:F11"/>
  </mergeCells>
  <conditionalFormatting sqref="B4:G4">
    <cfRule type="expression" dxfId="24" priority="2">
      <formula>DAY(B4)&gt;8</formula>
    </cfRule>
  </conditionalFormatting>
  <conditionalFormatting sqref="B12:H12 B14:C14">
    <cfRule type="expression" dxfId="23" priority="3">
      <formula>AND(DAY(B12)&gt;=1,DAY(B12)&lt;=15)</formula>
    </cfRule>
  </conditionalFormatting>
  <conditionalFormatting sqref="F6">
    <cfRule type="expression" dxfId="0" priority="1">
      <formula>DAY(F6)&gt;8</formula>
    </cfRule>
  </conditionalFormatting>
  <dataValidations count="8">
    <dataValidation allowBlank="1" showInputMessage="1" showErrorMessage="1" prompt="This row &amp; rows 6, 8, 10, 12 &amp; 14 contain calendar days of the week. If this cell doesn’t contain the number 1, then it is a day from the previous month. Enter notes in cell D15." sqref="B4" xr:uid="{00000000-0002-0000-0900-000007000000}"/>
    <dataValidation allowBlank="1" showInputMessage="1" showErrorMessage="1" prompt="This row &amp; rows 7, 9, 11, 13, &amp; 15 are cells for entering daily notes related to the calendar day in the cell above." sqref="B5" xr:uid="{00000000-0002-0000-0900-000006000000}"/>
    <dataValidation allowBlank="1" showInputMessage="1" prompt="Enter monthly Notes in this cell" sqref="D15:H15" xr:uid="{AA38F7A2-A306-4757-9136-3D000FE8F034}"/>
    <dataValidation allowBlank="1" showInputMessage="1" prompt="Enter monthly Notes in cell below" sqref="D14:H14" xr:uid="{6FCC7C1F-6D45-451E-8E7A-311EB9286CF0}"/>
    <dataValidation allowBlank="1" showInputMessage="1" showErrorMessage="1" prompt="This row contains weekday names for this calendar. This cell contains the starting day of the week. To change week start day, select a new weekday in January worksheet cell L5." sqref="B3" xr:uid="{00000000-0002-0000-0900-000003000000}"/>
    <dataValidation allowBlank="1" showInputMessage="1" showErrorMessage="1" prompt="The year in this cell is automatically updated based on year entered in January worksheet. Calendar below has dates for previous and next month with lighter font shade" sqref="B2:D2" xr:uid="{00000000-0002-0000-0900-000002000000}"/>
    <dataValidation allowBlank="1" showInputMessage="1" showErrorMessage="1" prompt="October month calendar" sqref="A1" xr:uid="{00000000-0002-0000-0900-000001000000}"/>
    <dataValidation allowBlank="1" showInputMessage="1" showErrorMessage="1" prompt="Automatically determined weekday" sqref="C3:H3" xr:uid="{00000000-0002-0000-0900-000000000000}"/>
  </dataValidations>
  <printOptions horizontalCentered="1"/>
  <pageMargins left="0.25" right="0.25" top="0.5" bottom="0.5" header="0.3" footer="0.3"/>
  <pageSetup scale="91" orientation="landscape"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749C6-CDEF-4D1E-8268-86F9096339BD}">
  <sheetPr>
    <tabColor theme="5" tint="0.59999389629810485"/>
    <pageSetUpPr fitToPage="1"/>
  </sheetPr>
  <dimension ref="B1:I17"/>
  <sheetViews>
    <sheetView showGridLines="0" workbookViewId="0">
      <selection activeCell="T5" sqref="T5"/>
    </sheetView>
  </sheetViews>
  <sheetFormatPr defaultColWidth="10" defaultRowHeight="15" x14ac:dyDescent="0.25"/>
  <cols>
    <col min="1" max="1" width="1.85546875" style="1" customWidth="1"/>
    <col min="2" max="8" width="19" style="1" customWidth="1"/>
    <col min="9" max="9" width="1.85546875" style="1" customWidth="1"/>
    <col min="10" max="10" width="9.85546875" style="1" customWidth="1"/>
    <col min="11" max="16384" width="10" style="1"/>
  </cols>
  <sheetData>
    <row r="1" spans="2:9" ht="9" customHeight="1" x14ac:dyDescent="0.25">
      <c r="I1" s="1" t="s">
        <v>22</v>
      </c>
    </row>
    <row r="2" spans="2:9" ht="96" customHeight="1" x14ac:dyDescent="0.25">
      <c r="B2" s="309" t="str">
        <f>"November "&amp;CalendarYear</f>
        <v>November 2026</v>
      </c>
      <c r="C2" s="309"/>
      <c r="D2" s="309"/>
      <c r="E2" s="316" t="s">
        <v>23</v>
      </c>
      <c r="F2" s="316"/>
      <c r="G2" s="316"/>
      <c r="H2" s="316"/>
    </row>
    <row r="3" spans="2:9" s="9" customFormat="1" ht="24" customHeight="1" x14ac:dyDescent="0.25">
      <c r="B3" s="20" t="str">
        <f>WeekStart</f>
        <v>Monday</v>
      </c>
      <c r="C3" s="19" t="str">
        <f t="shared" ref="C3:H3" si="0">TEXT(C4,"dddd")</f>
        <v>Tuesday</v>
      </c>
      <c r="D3" s="19" t="str">
        <f t="shared" si="0"/>
        <v>Wednesday</v>
      </c>
      <c r="E3" s="19" t="str">
        <f t="shared" si="0"/>
        <v>Thursday</v>
      </c>
      <c r="F3" s="19" t="str">
        <f t="shared" si="0"/>
        <v>Friday</v>
      </c>
      <c r="G3" s="19" t="str">
        <f t="shared" si="0"/>
        <v>Saturday</v>
      </c>
      <c r="H3" s="18" t="str">
        <f t="shared" si="0"/>
        <v>Sunday</v>
      </c>
    </row>
    <row r="4" spans="2:9" s="4" customFormat="1" ht="24" customHeight="1" x14ac:dyDescent="0.25">
      <c r="B4" s="17">
        <f t="array" ref="B4:H4">DaysAndWeeks+DATE(CalendarYear,11,1)-WEEKDAY(DATE(CalendarYear,11,1),(WeekStart="Monday")+1)+1</f>
        <v>46321</v>
      </c>
      <c r="C4" s="17">
        <v>46322</v>
      </c>
      <c r="D4" s="17">
        <v>46323</v>
      </c>
      <c r="E4" s="17">
        <v>46324</v>
      </c>
      <c r="F4" s="17">
        <v>46325</v>
      </c>
      <c r="G4" s="92">
        <v>46326</v>
      </c>
      <c r="H4" s="92">
        <v>46327</v>
      </c>
    </row>
    <row r="5" spans="2:9" s="2" customFormat="1" ht="56.1" customHeight="1" x14ac:dyDescent="0.25">
      <c r="B5" s="15"/>
      <c r="C5" s="15"/>
      <c r="D5" s="15"/>
      <c r="E5" s="15"/>
      <c r="F5" s="15"/>
      <c r="G5" s="93"/>
      <c r="H5" s="93"/>
    </row>
    <row r="6" spans="2:9" s="4" customFormat="1" ht="24" customHeight="1" x14ac:dyDescent="0.25">
      <c r="B6" s="14">
        <f t="array" ref="B6:H6">DaysAndWeeks+DATE(CalendarYear,11,1)-WEEKDAY(DATE(CalendarYear,11,1),(WeekStart="Monday")+1)+8</f>
        <v>46328</v>
      </c>
      <c r="C6" s="14">
        <v>46329</v>
      </c>
      <c r="D6" s="14">
        <v>46330</v>
      </c>
      <c r="E6" s="14">
        <v>46331</v>
      </c>
      <c r="F6" s="14">
        <v>46332</v>
      </c>
      <c r="G6" s="94">
        <v>46333</v>
      </c>
      <c r="H6" s="94">
        <v>46334</v>
      </c>
    </row>
    <row r="7" spans="2:9" s="2" customFormat="1" ht="56.1" customHeight="1" x14ac:dyDescent="0.25">
      <c r="B7" s="13"/>
      <c r="C7" s="13"/>
      <c r="D7" s="13"/>
      <c r="E7" s="13"/>
      <c r="F7" s="156"/>
      <c r="G7" s="95"/>
      <c r="H7" s="95"/>
    </row>
    <row r="8" spans="2:9" s="4" customFormat="1" ht="24" customHeight="1" x14ac:dyDescent="0.25">
      <c r="B8" s="16">
        <f t="array" ref="B8:H8">DaysAndWeeks+DATE(CalendarYear,11,1)-WEEKDAY(DATE(CalendarYear,11,1),(WeekStart="Monday")+1)+15</f>
        <v>46335</v>
      </c>
      <c r="C8" s="16">
        <v>46336</v>
      </c>
      <c r="D8" s="16">
        <v>46337</v>
      </c>
      <c r="E8" s="16">
        <v>46338</v>
      </c>
      <c r="F8" s="157">
        <v>46339</v>
      </c>
      <c r="G8" s="96">
        <v>46340</v>
      </c>
      <c r="H8" s="96">
        <v>46341</v>
      </c>
    </row>
    <row r="9" spans="2:9" s="2" customFormat="1" ht="56.1" customHeight="1" thickBot="1" x14ac:dyDescent="0.3">
      <c r="B9" s="57"/>
      <c r="C9" s="57"/>
      <c r="D9" s="57"/>
      <c r="E9" s="57"/>
      <c r="F9" s="58"/>
      <c r="G9" s="97"/>
      <c r="H9" s="93"/>
    </row>
    <row r="10" spans="2:9" s="4" customFormat="1" ht="24" customHeight="1" x14ac:dyDescent="0.25">
      <c r="B10" s="126">
        <f t="array" ref="B10:H10">DaysAndWeeks+DATE(CalendarYear,11,1)-WEEKDAY(DATE(CalendarYear,11,1),(WeekStart="Monday")+1)+22</f>
        <v>46342</v>
      </c>
      <c r="C10" s="127">
        <v>46343</v>
      </c>
      <c r="D10" s="128">
        <v>46344</v>
      </c>
      <c r="E10" s="129">
        <v>46345</v>
      </c>
      <c r="F10" s="78">
        <v>46346</v>
      </c>
      <c r="G10" s="98">
        <v>46347</v>
      </c>
      <c r="H10" s="99">
        <v>46348</v>
      </c>
    </row>
    <row r="11" spans="2:9" s="2" customFormat="1" ht="32.25" customHeight="1" x14ac:dyDescent="0.25">
      <c r="B11" s="320" t="s">
        <v>27</v>
      </c>
      <c r="C11" s="321"/>
      <c r="D11" s="321"/>
      <c r="E11" s="322"/>
      <c r="F11" s="77" t="s">
        <v>28</v>
      </c>
      <c r="G11" s="330"/>
      <c r="H11" s="332"/>
    </row>
    <row r="12" spans="2:9" s="2" customFormat="1" ht="13.5" thickBot="1" x14ac:dyDescent="0.3">
      <c r="B12" s="323" t="s">
        <v>29</v>
      </c>
      <c r="C12" s="324"/>
      <c r="D12" s="324"/>
      <c r="E12" s="325"/>
      <c r="F12" s="77"/>
      <c r="G12" s="331"/>
      <c r="H12" s="332"/>
    </row>
    <row r="13" spans="2:9" s="4" customFormat="1" ht="24" customHeight="1" x14ac:dyDescent="0.25">
      <c r="B13" s="130">
        <f t="array" ref="B13:H13">DaysAndWeeks+DATE(CalendarYear,11,1)-WEEKDAY(DATE(CalendarYear,11,1),(WeekStart="Monday")+1)+29</f>
        <v>46349</v>
      </c>
      <c r="C13" s="155">
        <v>46350</v>
      </c>
      <c r="D13" s="155">
        <v>46351</v>
      </c>
      <c r="E13" s="155">
        <v>46352</v>
      </c>
      <c r="F13" s="131">
        <v>46353</v>
      </c>
      <c r="G13" s="100">
        <v>46354</v>
      </c>
      <c r="H13" s="101">
        <v>46355</v>
      </c>
    </row>
    <row r="14" spans="2:9" s="2" customFormat="1" ht="37.5" customHeight="1" x14ac:dyDescent="0.25">
      <c r="B14" s="320" t="s">
        <v>30</v>
      </c>
      <c r="C14" s="321"/>
      <c r="D14" s="321"/>
      <c r="E14" s="321"/>
      <c r="F14" s="322"/>
      <c r="G14" s="328"/>
      <c r="H14" s="329"/>
    </row>
    <row r="15" spans="2:9" s="2" customFormat="1" ht="13.5" thickBot="1" x14ac:dyDescent="0.3">
      <c r="B15" s="326" t="s">
        <v>29</v>
      </c>
      <c r="C15" s="327"/>
      <c r="D15" s="324"/>
      <c r="E15" s="324"/>
      <c r="F15" s="325"/>
      <c r="G15" s="328"/>
      <c r="H15" s="329"/>
    </row>
    <row r="16" spans="2:9" s="4" customFormat="1" ht="24" customHeight="1" x14ac:dyDescent="0.25">
      <c r="B16" s="59">
        <f t="array" ref="B16:C16">DaysAndWeeks+DATE(CalendarYear,11,1)-WEEKDAY(DATE(CalendarYear,11,1),(WeekStart="Monday")+1)+36</f>
        <v>46356</v>
      </c>
      <c r="C16" s="79">
        <v>46357</v>
      </c>
      <c r="D16" s="310" t="s">
        <v>25</v>
      </c>
      <c r="E16" s="311"/>
      <c r="F16" s="311"/>
      <c r="G16" s="311"/>
      <c r="H16" s="312"/>
    </row>
    <row r="17" spans="2:8" s="2" customFormat="1" ht="56.1" customHeight="1" thickBot="1" x14ac:dyDescent="0.3">
      <c r="B17" s="13"/>
      <c r="C17" s="80"/>
      <c r="D17" s="313" t="s">
        <v>21</v>
      </c>
      <c r="E17" s="314"/>
      <c r="F17" s="314"/>
      <c r="G17" s="314"/>
      <c r="H17" s="315"/>
    </row>
  </sheetData>
  <mergeCells count="12">
    <mergeCell ref="B2:D2"/>
    <mergeCell ref="D16:H16"/>
    <mergeCell ref="D17:H17"/>
    <mergeCell ref="B11:E11"/>
    <mergeCell ref="B14:F14"/>
    <mergeCell ref="E2:H2"/>
    <mergeCell ref="B12:E12"/>
    <mergeCell ref="B15:F15"/>
    <mergeCell ref="G14:G15"/>
    <mergeCell ref="H14:H15"/>
    <mergeCell ref="G11:G12"/>
    <mergeCell ref="H11:H12"/>
  </mergeCells>
  <conditionalFormatting sqref="B4:G4">
    <cfRule type="expression" dxfId="22" priority="1">
      <formula>DAY(B4)&gt;8</formula>
    </cfRule>
  </conditionalFormatting>
  <conditionalFormatting sqref="B13:H13 B16:C16">
    <cfRule type="expression" dxfId="21" priority="2">
      <formula>AND(DAY(B13)&gt;=1,DAY(B13)&lt;=15)</formula>
    </cfRule>
  </conditionalFormatting>
  <dataValidations count="8">
    <dataValidation allowBlank="1" showInputMessage="1" showErrorMessage="1" prompt="This row contains weekday names for this calendar. This cell contains the starting day of the week. To change week start day, select a new weekday in January worksheet cell L5." sqref="B3" xr:uid="{00000000-0002-0000-0A00-000007000000}"/>
    <dataValidation allowBlank="1" showInputMessage="1" prompt="Enter monthly Notes in cell below" sqref="D16:H16" xr:uid="{00000000-0002-0000-0A00-000006000000}"/>
    <dataValidation allowBlank="1" showInputMessage="1" prompt="Enter monthly Notes in this cell" sqref="D17:H17" xr:uid="{00000000-0002-0000-0A00-000005000000}"/>
    <dataValidation allowBlank="1" showInputMessage="1" showErrorMessage="1" prompt="This row &amp; rows 7, 9, 11, 13, &amp; 15 are cells for entering daily notes related to the calendar day in the cell above." sqref="B5" xr:uid="{00000000-0002-0000-0A00-000004000000}"/>
    <dataValidation allowBlank="1" showInputMessage="1" showErrorMessage="1" prompt="This row &amp; rows 6, 8, 10, 12 &amp; 14 contain calendar days of the week. If this cell doesn’t contain the number 1, then it is a day from the previous month. Enter notes in cell D15." sqref="B4" xr:uid="{00000000-0002-0000-0A00-000003000000}"/>
    <dataValidation allowBlank="1" showInputMessage="1" showErrorMessage="1" prompt="The year in this cell is automatically updated based on year entered in January worksheet. Calendar below has dates for previous and next month with lighter font shade" sqref="B2:D2" xr:uid="{00000000-0002-0000-0A00-000002000000}"/>
    <dataValidation allowBlank="1" showInputMessage="1" showErrorMessage="1" prompt="November month calendar" sqref="A1" xr:uid="{00000000-0002-0000-0A00-000001000000}"/>
    <dataValidation allowBlank="1" showInputMessage="1" showErrorMessage="1" prompt="Automatically determined weekday" sqref="C3:H3" xr:uid="{00000000-0002-0000-0A00-000000000000}"/>
  </dataValidations>
  <hyperlinks>
    <hyperlink ref="B12:E12" r:id="rId1" location="1720615965854-6ce0b604-b5c3" display="Click here for timetable (available 2 weeks before)" xr:uid="{ECF2E890-3008-4469-BB3C-CC90EE97F8AD}"/>
    <hyperlink ref="B15:F15" r:id="rId2" location="1720615965854-6ce0b604-b5c3" display="Click here for timetable (available 2 weeks before)" xr:uid="{65353765-5566-418C-A52A-4A1BE54F4ED0}"/>
  </hyperlinks>
  <printOptions horizontalCentered="1"/>
  <pageMargins left="0.25" right="0.25" top="0.5" bottom="0.5" header="0.3" footer="0.3"/>
  <pageSetup scale="93" orientation="landscape" r:id="rId3"/>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03E1A-AA0D-4A6B-A05D-35CEEF22F7A3}">
  <sheetPr>
    <tabColor theme="8" tint="0.59999389629810485"/>
    <pageSetUpPr fitToPage="1"/>
  </sheetPr>
  <dimension ref="B1:I15"/>
  <sheetViews>
    <sheetView showGridLines="0" workbookViewId="0">
      <selection activeCell="M10" sqref="M10"/>
    </sheetView>
  </sheetViews>
  <sheetFormatPr defaultColWidth="10" defaultRowHeight="15" x14ac:dyDescent="0.25"/>
  <cols>
    <col min="1" max="1" width="1.85546875" style="1" customWidth="1"/>
    <col min="2" max="8" width="19" style="1" customWidth="1"/>
    <col min="9" max="9" width="1.42578125" style="1" bestFit="1" customWidth="1"/>
    <col min="10" max="10" width="9.85546875" style="1" customWidth="1"/>
    <col min="11" max="16384" width="10" style="1"/>
  </cols>
  <sheetData>
    <row r="1" spans="2:9" ht="9" customHeight="1" x14ac:dyDescent="0.25">
      <c r="I1" s="1" t="s">
        <v>22</v>
      </c>
    </row>
    <row r="2" spans="2:9" ht="96" customHeight="1" x14ac:dyDescent="0.25">
      <c r="B2" s="333" t="str">
        <f>"December "&amp;CalendarYear</f>
        <v>December 2026</v>
      </c>
      <c r="C2" s="333"/>
      <c r="D2" s="333"/>
      <c r="E2" s="340" t="s">
        <v>23</v>
      </c>
      <c r="F2" s="316"/>
      <c r="G2" s="316"/>
      <c r="H2" s="316"/>
    </row>
    <row r="3" spans="2:9" s="9" customFormat="1" ht="24" customHeight="1" x14ac:dyDescent="0.25">
      <c r="B3" s="28" t="str">
        <f>WeekStart</f>
        <v>Monday</v>
      </c>
      <c r="C3" s="27" t="str">
        <f t="shared" ref="C3:H3" si="0">TEXT(C4,"dddd")</f>
        <v>Tuesday</v>
      </c>
      <c r="D3" s="27" t="str">
        <f t="shared" si="0"/>
        <v>Wednesday</v>
      </c>
      <c r="E3" s="27" t="str">
        <f t="shared" si="0"/>
        <v>Thursday</v>
      </c>
      <c r="F3" s="27" t="str">
        <f t="shared" si="0"/>
        <v>Friday</v>
      </c>
      <c r="G3" s="27" t="str">
        <f t="shared" si="0"/>
        <v>Saturday</v>
      </c>
      <c r="H3" s="26" t="str">
        <f t="shared" si="0"/>
        <v>Sunday</v>
      </c>
    </row>
    <row r="4" spans="2:9" s="4" customFormat="1" ht="24" customHeight="1" x14ac:dyDescent="0.25">
      <c r="B4" s="25">
        <f t="array" ref="B4:H4">DaysAndWeeks+DATE(CalendarYear,12,1)-WEEKDAY(DATE(CalendarYear,12,1),(WeekStart="Monday")+1)+1</f>
        <v>46356</v>
      </c>
      <c r="C4" s="25">
        <v>46357</v>
      </c>
      <c r="D4" s="25">
        <v>46358</v>
      </c>
      <c r="E4" s="25">
        <v>46359</v>
      </c>
      <c r="F4" s="25">
        <v>46360</v>
      </c>
      <c r="G4" s="102">
        <v>46361</v>
      </c>
      <c r="H4" s="103">
        <v>46362</v>
      </c>
    </row>
    <row r="5" spans="2:9" s="2" customFormat="1" ht="56.1" customHeight="1" thickBot="1" x14ac:dyDescent="0.3">
      <c r="B5" s="218"/>
      <c r="C5" s="218"/>
      <c r="D5" s="149"/>
      <c r="E5" s="149"/>
      <c r="F5" s="149"/>
      <c r="G5" s="104"/>
      <c r="H5" s="104"/>
    </row>
    <row r="6" spans="2:9" s="4" customFormat="1" ht="24" customHeight="1" x14ac:dyDescent="0.25">
      <c r="B6" s="221">
        <f t="array" ref="B6:H6">DaysAndWeeks+DATE(CalendarYear,12,1)-WEEKDAY(DATE(CalendarYear,12,1),(WeekStart="Monday")+1)+8</f>
        <v>46363</v>
      </c>
      <c r="C6" s="143">
        <v>46364</v>
      </c>
      <c r="D6" s="223">
        <v>46365</v>
      </c>
      <c r="E6" s="225">
        <v>46366</v>
      </c>
      <c r="F6" s="226">
        <v>46367</v>
      </c>
      <c r="G6" s="111">
        <v>46368</v>
      </c>
      <c r="H6" s="105">
        <v>46369</v>
      </c>
    </row>
    <row r="7" spans="2:9" s="2" customFormat="1" ht="56.1" customHeight="1" thickBot="1" x14ac:dyDescent="0.3">
      <c r="B7" s="222"/>
      <c r="C7" s="220"/>
      <c r="D7" s="224"/>
      <c r="E7" s="227" t="s">
        <v>70</v>
      </c>
      <c r="F7" s="228" t="s">
        <v>71</v>
      </c>
      <c r="G7" s="112"/>
      <c r="H7" s="106"/>
    </row>
    <row r="8" spans="2:9" s="4" customFormat="1" ht="24" customHeight="1" x14ac:dyDescent="0.25">
      <c r="B8" s="65">
        <f t="array" ref="B8:H8">DaysAndWeeks+DATE(CalendarYear,12,1)-WEEKDAY(DATE(CalendarYear,12,1),(WeekStart="Monday")+1)+15</f>
        <v>46370</v>
      </c>
      <c r="C8" s="219">
        <v>46371</v>
      </c>
      <c r="D8" s="219">
        <v>46372</v>
      </c>
      <c r="E8" s="65">
        <v>46373</v>
      </c>
      <c r="F8" s="65">
        <v>46374</v>
      </c>
      <c r="G8" s="107">
        <v>46375</v>
      </c>
      <c r="H8" s="107">
        <v>46376</v>
      </c>
    </row>
    <row r="9" spans="2:9" s="2" customFormat="1" ht="56.1" customHeight="1" x14ac:dyDescent="0.25">
      <c r="B9" s="23"/>
      <c r="C9" s="23"/>
      <c r="D9" s="23"/>
      <c r="E9" s="23"/>
      <c r="F9" s="23"/>
      <c r="G9" s="104"/>
      <c r="H9" s="104"/>
    </row>
    <row r="10" spans="2:9" s="4" customFormat="1" ht="24" customHeight="1" x14ac:dyDescent="0.25">
      <c r="B10" s="22">
        <f t="array" ref="B10:H10">DaysAndWeeks+DATE(CalendarYear,12,1)-WEEKDAY(DATE(CalendarYear,12,1),(WeekStart="Monday")+1)+22</f>
        <v>46377</v>
      </c>
      <c r="C10" s="22">
        <v>46378</v>
      </c>
      <c r="D10" s="22">
        <v>46379</v>
      </c>
      <c r="E10" s="22">
        <v>46380</v>
      </c>
      <c r="F10" s="22">
        <v>46381</v>
      </c>
      <c r="G10" s="105">
        <v>46382</v>
      </c>
      <c r="H10" s="105">
        <v>46383</v>
      </c>
    </row>
    <row r="11" spans="2:9" s="2" customFormat="1" ht="56.1" customHeight="1" x14ac:dyDescent="0.25">
      <c r="B11" s="341" t="s">
        <v>31</v>
      </c>
      <c r="C11" s="342"/>
      <c r="D11" s="342"/>
      <c r="E11" s="342"/>
      <c r="F11" s="343"/>
      <c r="G11" s="106"/>
      <c r="H11" s="106"/>
    </row>
    <row r="12" spans="2:9" s="4" customFormat="1" ht="24" customHeight="1" x14ac:dyDescent="0.25">
      <c r="B12" s="24">
        <f t="array" ref="B12:H12">DaysAndWeeks+DATE(CalendarYear,12,1)-WEEKDAY(DATE(CalendarYear,12,1),(WeekStart="Monday")+1)+29</f>
        <v>46384</v>
      </c>
      <c r="C12" s="24">
        <v>46385</v>
      </c>
      <c r="D12" s="24">
        <v>46386</v>
      </c>
      <c r="E12" s="24">
        <v>46387</v>
      </c>
      <c r="F12" s="24">
        <v>46388</v>
      </c>
      <c r="G12" s="107">
        <v>46389</v>
      </c>
      <c r="H12" s="107">
        <v>46390</v>
      </c>
    </row>
    <row r="13" spans="2:9" s="2" customFormat="1" ht="56.1" customHeight="1" thickBot="1" x14ac:dyDescent="0.3">
      <c r="B13" s="341" t="s">
        <v>31</v>
      </c>
      <c r="C13" s="342"/>
      <c r="D13" s="344"/>
      <c r="E13" s="344"/>
      <c r="F13" s="345"/>
      <c r="G13" s="108"/>
      <c r="H13" s="108"/>
    </row>
    <row r="14" spans="2:9" s="4" customFormat="1" ht="24" customHeight="1" x14ac:dyDescent="0.25">
      <c r="B14" s="22">
        <f t="array" ref="B14:C14">DaysAndWeeks+DATE(CalendarYear,12,1)-WEEKDAY(DATE(CalendarYear,12,1),(WeekStart="Monday")+1)+36</f>
        <v>46391</v>
      </c>
      <c r="C14" s="82">
        <v>46392</v>
      </c>
      <c r="D14" s="334" t="s">
        <v>25</v>
      </c>
      <c r="E14" s="335"/>
      <c r="F14" s="335"/>
      <c r="G14" s="335"/>
      <c r="H14" s="336"/>
    </row>
    <row r="15" spans="2:9" s="2" customFormat="1" ht="56.1" customHeight="1" thickBot="1" x14ac:dyDescent="0.3">
      <c r="B15" s="21"/>
      <c r="C15" s="83"/>
      <c r="D15" s="337" t="s">
        <v>21</v>
      </c>
      <c r="E15" s="338"/>
      <c r="F15" s="338"/>
      <c r="G15" s="338"/>
      <c r="H15" s="339"/>
    </row>
  </sheetData>
  <mergeCells count="6">
    <mergeCell ref="B2:D2"/>
    <mergeCell ref="D14:H14"/>
    <mergeCell ref="D15:H15"/>
    <mergeCell ref="E2:H2"/>
    <mergeCell ref="B11:F11"/>
    <mergeCell ref="B13:F13"/>
  </mergeCells>
  <conditionalFormatting sqref="B4:G4">
    <cfRule type="expression" dxfId="20" priority="1">
      <formula>DAY(B4)&gt;8</formula>
    </cfRule>
  </conditionalFormatting>
  <conditionalFormatting sqref="B12:H12 B14:C14">
    <cfRule type="expression" dxfId="19" priority="2">
      <formula>AND(DAY(B12)&gt;=1,DAY(B12)&lt;=15)</formula>
    </cfRule>
  </conditionalFormatting>
  <dataValidations count="8">
    <dataValidation allowBlank="1" showInputMessage="1" showErrorMessage="1" prompt="This row &amp; rows 6, 8, 10, 12 &amp; 14 contain calendar days of the week. If this cell doesn’t contain the number 1, then it is a day from the previous month. Enter notes in cell D15." sqref="B4" xr:uid="{00000000-0002-0000-0B00-000007000000}"/>
    <dataValidation allowBlank="1" showInputMessage="1" showErrorMessage="1" prompt="This row &amp; rows 7, 9, 11, 13, &amp; 15 are cells for entering daily notes related to the calendar day in the cell above." sqref="B5" xr:uid="{00000000-0002-0000-0B00-000006000000}"/>
    <dataValidation allowBlank="1" showInputMessage="1" prompt="Enter monthly Notes in this cell" sqref="D15:H15" xr:uid="{00000000-0002-0000-0B00-000005000000}"/>
    <dataValidation allowBlank="1" showInputMessage="1" prompt="Enter monthly Notes in cell below" sqref="D14:H14" xr:uid="{00000000-0002-0000-0B00-000004000000}"/>
    <dataValidation allowBlank="1" showInputMessage="1" showErrorMessage="1" prompt="This row contains weekday names for this calendar. This cell contains the starting day of the week. To change week start day, select a new weekday in January worksheet cell L5." sqref="B3" xr:uid="{00000000-0002-0000-0B00-000003000000}"/>
    <dataValidation allowBlank="1" showInputMessage="1" showErrorMessage="1" prompt="The year in this cell is automatically updated based on year entered in January worksheet. Calendar below has dates for previous and next month with lighter font shade" sqref="B2:D2" xr:uid="{00000000-0002-0000-0B00-000002000000}"/>
    <dataValidation allowBlank="1" showInputMessage="1" showErrorMessage="1" prompt="December month calendar" sqref="A1" xr:uid="{00000000-0002-0000-0B00-000001000000}"/>
    <dataValidation allowBlank="1" showInputMessage="1" showErrorMessage="1" prompt="Automatically determined weekday" sqref="C3:H3" xr:uid="{00000000-0002-0000-0B00-000000000000}"/>
  </dataValidations>
  <printOptions horizontalCentered="1"/>
  <pageMargins left="0.25" right="0.25" top="0.5" bottom="0.5" header="0.3" footer="0.3"/>
  <pageSetup scale="91"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2568B-D6BF-4417-A246-8BC6D49C7B12}">
  <sheetPr>
    <tabColor theme="8" tint="0.59999389629810485"/>
    <pageSetUpPr autoPageBreaks="0" fitToPage="1"/>
  </sheetPr>
  <dimension ref="B1:K16"/>
  <sheetViews>
    <sheetView showGridLines="0" topLeftCell="A2" zoomScaleNormal="100" workbookViewId="0">
      <selection activeCell="K10" sqref="K10"/>
    </sheetView>
  </sheetViews>
  <sheetFormatPr defaultColWidth="10" defaultRowHeight="15" x14ac:dyDescent="0.25"/>
  <cols>
    <col min="1" max="1" width="1.85546875" style="1" customWidth="1"/>
    <col min="2" max="5" width="19" style="1" customWidth="1"/>
    <col min="6" max="6" width="19.5703125" style="1" customWidth="1"/>
    <col min="7" max="8" width="19" style="1" customWidth="1"/>
    <col min="9" max="9" width="1.85546875" style="1" customWidth="1"/>
    <col min="10" max="10" width="9.85546875" style="1" customWidth="1"/>
    <col min="11" max="12" width="14" style="1" customWidth="1"/>
    <col min="13" max="13" width="1.85546875" style="1" customWidth="1"/>
    <col min="14" max="16384" width="10" style="1"/>
  </cols>
  <sheetData>
    <row r="1" spans="2:11" ht="9" customHeight="1" x14ac:dyDescent="0.25">
      <c r="I1" s="1" t="s">
        <v>22</v>
      </c>
    </row>
    <row r="2" spans="2:11" ht="96" customHeight="1" x14ac:dyDescent="0.25">
      <c r="B2" s="333" t="str">
        <f>"January "&amp;CalendarYear</f>
        <v>January 2027</v>
      </c>
      <c r="C2" s="333"/>
      <c r="D2" s="333"/>
      <c r="E2" s="340" t="s">
        <v>23</v>
      </c>
      <c r="F2" s="316"/>
      <c r="G2" s="316"/>
      <c r="H2" s="316"/>
    </row>
    <row r="3" spans="2:11" s="9" customFormat="1" ht="24" customHeight="1" x14ac:dyDescent="0.25">
      <c r="B3" s="28" t="str">
        <f>WeekStart</f>
        <v>Monday</v>
      </c>
      <c r="C3" s="27" t="str">
        <f t="shared" ref="C3:H3" si="0">TEXT(C4,"dddd")</f>
        <v>Tuesday</v>
      </c>
      <c r="D3" s="27" t="str">
        <f t="shared" si="0"/>
        <v>Wednesday</v>
      </c>
      <c r="E3" s="27" t="str">
        <f t="shared" si="0"/>
        <v>Thursday</v>
      </c>
      <c r="F3" s="27" t="str">
        <f t="shared" si="0"/>
        <v>Friday</v>
      </c>
      <c r="G3" s="27" t="str">
        <f t="shared" si="0"/>
        <v>Saturday</v>
      </c>
      <c r="H3" s="26" t="str">
        <f t="shared" si="0"/>
        <v>Sunday</v>
      </c>
    </row>
    <row r="4" spans="2:11" s="4" customFormat="1" ht="24" customHeight="1" x14ac:dyDescent="0.25">
      <c r="B4" s="25">
        <f t="array" ref="B4:H4">DaysAndWeeks+DATE(CalendarYear,1,1)-WEEKDAY(DATE(CalendarYear,1,1),(WeekStart="Monday")+1)+1</f>
        <v>46384</v>
      </c>
      <c r="C4" s="25">
        <v>46385</v>
      </c>
      <c r="D4" s="25">
        <v>46386</v>
      </c>
      <c r="E4" s="25">
        <v>46387</v>
      </c>
      <c r="F4" s="25">
        <v>46388</v>
      </c>
      <c r="G4" s="102">
        <v>46389</v>
      </c>
      <c r="H4" s="103">
        <v>46390</v>
      </c>
    </row>
    <row r="5" spans="2:11" s="2" customFormat="1" ht="56.1" customHeight="1" x14ac:dyDescent="0.25">
      <c r="B5" s="23"/>
      <c r="C5" s="23"/>
      <c r="D5" s="23"/>
      <c r="E5" s="23"/>
      <c r="F5" s="23"/>
      <c r="G5" s="104"/>
      <c r="H5" s="104"/>
    </row>
    <row r="6" spans="2:11" s="4" customFormat="1" ht="24" customHeight="1" x14ac:dyDescent="0.25">
      <c r="B6" s="22">
        <f t="array" ref="B6:H6">DaysAndWeeks+DATE(CalendarYear,1,1)-WEEKDAY(DATE(CalendarYear,1,1),(WeekStart="Monday")+1)+8</f>
        <v>46391</v>
      </c>
      <c r="C6" s="22">
        <v>46392</v>
      </c>
      <c r="D6" s="22">
        <v>46393</v>
      </c>
      <c r="E6" s="22">
        <v>46394</v>
      </c>
      <c r="F6" s="22">
        <v>46395</v>
      </c>
      <c r="G6" s="105">
        <v>46396</v>
      </c>
      <c r="H6" s="105">
        <v>46397</v>
      </c>
      <c r="K6" s="4" t="s">
        <v>32</v>
      </c>
    </row>
    <row r="7" spans="2:11" s="2" customFormat="1" ht="56.1" customHeight="1" thickBot="1" x14ac:dyDescent="0.3">
      <c r="B7" s="21"/>
      <c r="C7" s="62"/>
      <c r="D7" s="21"/>
      <c r="E7" s="21"/>
      <c r="F7" s="62"/>
      <c r="G7" s="106"/>
      <c r="H7" s="106"/>
    </row>
    <row r="8" spans="2:11" s="4" customFormat="1" ht="24" customHeight="1" x14ac:dyDescent="0.25">
      <c r="B8" s="60">
        <f t="array" ref="B8:H8">DaysAndWeeks+DATE(CalendarYear,1,1)-WEEKDAY(DATE(CalendarYear,1,1),(WeekStart="Monday")+1)+15</f>
        <v>46398</v>
      </c>
      <c r="C8" s="154">
        <v>46399</v>
      </c>
      <c r="D8" s="61">
        <v>46400</v>
      </c>
      <c r="E8" s="60">
        <v>46401</v>
      </c>
      <c r="F8" s="169">
        <v>46402</v>
      </c>
      <c r="G8" s="109">
        <v>46403</v>
      </c>
      <c r="H8" s="107">
        <v>46404</v>
      </c>
    </row>
    <row r="9" spans="2:11" s="2" customFormat="1" ht="61.5" customHeight="1" thickBot="1" x14ac:dyDescent="0.3">
      <c r="B9" s="63"/>
      <c r="C9" s="150"/>
      <c r="D9" s="64"/>
      <c r="E9" s="63"/>
      <c r="F9" s="170" t="s">
        <v>33</v>
      </c>
      <c r="G9" s="110"/>
      <c r="H9" s="104"/>
    </row>
    <row r="10" spans="2:11" s="4" customFormat="1" ht="24" customHeight="1" x14ac:dyDescent="0.25">
      <c r="B10" s="151">
        <f t="array" ref="B10:H10">DaysAndWeeks+DATE(CalendarYear,1,1)-WEEKDAY(DATE(CalendarYear,1,1),(WeekStart="Monday")+1)+22</f>
        <v>46405</v>
      </c>
      <c r="C10" s="152">
        <v>46406</v>
      </c>
      <c r="D10" s="152">
        <v>46407</v>
      </c>
      <c r="E10" s="152">
        <v>46408</v>
      </c>
      <c r="F10" s="153">
        <v>46409</v>
      </c>
      <c r="G10" s="111">
        <v>46410</v>
      </c>
      <c r="H10" s="105">
        <v>46411</v>
      </c>
    </row>
    <row r="11" spans="2:11" s="2" customFormat="1" ht="43.15" customHeight="1" x14ac:dyDescent="0.25">
      <c r="B11" s="346" t="s">
        <v>34</v>
      </c>
      <c r="C11" s="347"/>
      <c r="D11" s="347"/>
      <c r="E11" s="347"/>
      <c r="F11" s="348"/>
      <c r="G11" s="112"/>
      <c r="H11" s="106"/>
    </row>
    <row r="12" spans="2:11" s="2" customFormat="1" ht="13.5" thickBot="1" x14ac:dyDescent="0.3">
      <c r="B12" s="349" t="s">
        <v>35</v>
      </c>
      <c r="C12" s="350"/>
      <c r="D12" s="350"/>
      <c r="E12" s="350"/>
      <c r="F12" s="351"/>
      <c r="G12" s="167"/>
      <c r="H12" s="168"/>
    </row>
    <row r="13" spans="2:11" s="4" customFormat="1" ht="24" customHeight="1" x14ac:dyDescent="0.25">
      <c r="B13" s="65">
        <f t="array" ref="B13:H13">DaysAndWeeks+DATE(CalendarYear,1,1)-WEEKDAY(DATE(CalendarYear,1,1),(WeekStart="Monday")+1)+29</f>
        <v>46412</v>
      </c>
      <c r="C13" s="65">
        <v>46413</v>
      </c>
      <c r="D13" s="65">
        <v>46414</v>
      </c>
      <c r="E13" s="65">
        <v>46415</v>
      </c>
      <c r="F13" s="65">
        <v>46416</v>
      </c>
      <c r="G13" s="107">
        <v>46417</v>
      </c>
      <c r="H13" s="107">
        <v>46418</v>
      </c>
    </row>
    <row r="14" spans="2:11" s="2" customFormat="1" ht="56.1" customHeight="1" thickBot="1" x14ac:dyDescent="0.3">
      <c r="B14" s="23"/>
      <c r="C14" s="23"/>
      <c r="D14" s="23"/>
      <c r="E14" s="23"/>
      <c r="F14" s="23"/>
      <c r="G14" s="104"/>
      <c r="H14" s="104"/>
    </row>
    <row r="15" spans="2:11" s="4" customFormat="1" ht="24" customHeight="1" x14ac:dyDescent="0.25">
      <c r="B15" s="22">
        <f t="array" ref="B15:C15">DaysAndWeeks+DATE(CalendarYear,1,1)-WEEKDAY(DATE(CalendarYear,1,1),(WeekStart="Monday")+1)+36</f>
        <v>46419</v>
      </c>
      <c r="C15" s="22">
        <v>46420</v>
      </c>
      <c r="D15" s="334" t="s">
        <v>25</v>
      </c>
      <c r="E15" s="335"/>
      <c r="F15" s="335"/>
      <c r="G15" s="335"/>
      <c r="H15" s="336"/>
    </row>
    <row r="16" spans="2:11" s="2" customFormat="1" ht="56.1" customHeight="1" thickBot="1" x14ac:dyDescent="0.3">
      <c r="B16" s="21"/>
      <c r="C16" s="21"/>
      <c r="D16" s="337" t="s">
        <v>21</v>
      </c>
      <c r="E16" s="338"/>
      <c r="F16" s="338"/>
      <c r="G16" s="338"/>
      <c r="H16" s="339"/>
    </row>
  </sheetData>
  <mergeCells count="6">
    <mergeCell ref="B2:D2"/>
    <mergeCell ref="D15:H15"/>
    <mergeCell ref="D16:H16"/>
    <mergeCell ref="E2:H2"/>
    <mergeCell ref="B11:F11"/>
    <mergeCell ref="B12:F12"/>
  </mergeCells>
  <conditionalFormatting sqref="B4:G4">
    <cfRule type="expression" dxfId="18" priority="1">
      <formula>DAY(B4)&gt;8</formula>
    </cfRule>
  </conditionalFormatting>
  <conditionalFormatting sqref="B13:H13 B15:C15">
    <cfRule type="expression" dxfId="17" priority="2">
      <formula>AND(DAY(B13)&gt;=1,DAY(B13)&lt;=15)</formula>
    </cfRule>
  </conditionalFormatting>
  <dataValidations count="8">
    <dataValidation allowBlank="1" showInputMessage="1" prompt="Enter monthly Notes in cell below" sqref="D15:H15" xr:uid="{3C4F5D0F-A283-4DCE-A819-BD1A9C8EAC5E}"/>
    <dataValidation allowBlank="1" showInputMessage="1" prompt="Enter monthly Notes in this cell" sqref="D16:H16" xr:uid="{0729847B-8834-4E76-B068-91DB43307391}"/>
    <dataValidation allowBlank="1" showInputMessage="1" showErrorMessage="1" prompt="This row &amp; rows 7, 9, 11, 13, &amp; 15 are cells for entering daily notes related to the calendar day in the cell above." sqref="B5" xr:uid="{00000000-0002-0000-0000-000009000000}"/>
    <dataValidation allowBlank="1" showInputMessage="1" showErrorMessage="1" prompt="Automatically determined weekday" sqref="C3:H3" xr:uid="{00000000-0002-0000-0000-000008000000}"/>
    <dataValidation allowBlank="1" showInputMessage="1" showErrorMessage="1" prompt="The year in this cell is automatically updated based on the year entered in cell K5. Calendar below has dates for previous and next month with lighter font shade." sqref="B2:D2" xr:uid="{00000000-0002-0000-0000-000007000000}"/>
    <dataValidation allowBlank="1" showInputMessage="1" showErrorMessage="1" prompt="This row &amp; rows 6, 8, 10, 12 &amp; 14 contain calendar days of the week. If this cell doesn’t contain the number 1, then it is a day from the previous month. Enter notes in cell D15." sqref="B4" xr:uid="{00000000-0002-0000-0000-000006000000}"/>
    <dataValidation allowBlank="1" showInputMessage="1" showErrorMessage="1" prompt="This row contains weekday names for this calendar. This cell contains the starting day of the week. To change week start day, enter a new weekday in cell L5, in this worksheet." sqref="B3" xr:uid="{00000000-0002-0000-0000-000005000000}"/>
    <dataValidation allowBlank="1" showInputMessage="1" showErrorMessage="1" prompt="Create a custom one-month calendar in this workbook. Customize year and starting day of the week for all months with this January worksheet. Each month is on a separate worksheet." sqref="A1" xr:uid="{00000000-0002-0000-0000-000001000000}"/>
  </dataValidations>
  <printOptions horizontalCentered="1"/>
  <pageMargins left="0.25" right="0.25" top="0.5" bottom="0.5" header="0.3" footer="0.3"/>
  <pageSetup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24528-70CF-49FA-BB48-1E38B781D8F6}">
  <sheetPr>
    <tabColor theme="8" tint="0.59999389629810485"/>
    <pageSetUpPr fitToPage="1"/>
  </sheetPr>
  <dimension ref="B1:I15"/>
  <sheetViews>
    <sheetView showGridLines="0" zoomScaleNormal="100" workbookViewId="0">
      <selection activeCell="O6" sqref="O6"/>
    </sheetView>
  </sheetViews>
  <sheetFormatPr defaultColWidth="10" defaultRowHeight="15" x14ac:dyDescent="0.25"/>
  <cols>
    <col min="1" max="1" width="1.85546875" style="1" customWidth="1"/>
    <col min="2" max="8" width="19" style="1" customWidth="1"/>
    <col min="9" max="9" width="1.85546875" style="1" customWidth="1"/>
    <col min="10" max="10" width="9.85546875" style="1" customWidth="1"/>
    <col min="11" max="16384" width="10" style="1"/>
  </cols>
  <sheetData>
    <row r="1" spans="2:9" ht="9" customHeight="1" x14ac:dyDescent="0.25">
      <c r="I1" s="1" t="s">
        <v>22</v>
      </c>
    </row>
    <row r="2" spans="2:9" ht="96" customHeight="1" x14ac:dyDescent="0.25">
      <c r="B2" s="333" t="str">
        <f>"February "&amp;CalendarYear</f>
        <v>February 2027</v>
      </c>
      <c r="C2" s="333"/>
      <c r="D2" s="333"/>
      <c r="E2" s="340" t="s">
        <v>23</v>
      </c>
      <c r="F2" s="316"/>
      <c r="G2" s="316"/>
      <c r="H2" s="316"/>
    </row>
    <row r="3" spans="2:9" s="9" customFormat="1" ht="24" customHeight="1" x14ac:dyDescent="0.25">
      <c r="B3" s="28" t="str">
        <f>WeekStart</f>
        <v>Monday</v>
      </c>
      <c r="C3" s="27" t="str">
        <f t="shared" ref="C3:H3" si="0">TEXT(C4,"dddd")</f>
        <v>Tuesday</v>
      </c>
      <c r="D3" s="27" t="str">
        <f t="shared" si="0"/>
        <v>Wednesday</v>
      </c>
      <c r="E3" s="27" t="str">
        <f t="shared" si="0"/>
        <v>Thursday</v>
      </c>
      <c r="F3" s="27" t="str">
        <f t="shared" si="0"/>
        <v>Friday</v>
      </c>
      <c r="G3" s="27" t="str">
        <f t="shared" si="0"/>
        <v>Saturday</v>
      </c>
      <c r="H3" s="26" t="str">
        <f t="shared" si="0"/>
        <v>Sunday</v>
      </c>
    </row>
    <row r="4" spans="2:9" s="4" customFormat="1" ht="24" customHeight="1" x14ac:dyDescent="0.25">
      <c r="B4" s="25">
        <f t="array" ref="B4:H4">DaysAndWeeks+DATE(CalendarYear,2,1)-WEEKDAY(DATE(CalendarYear,2,1),(WeekStart="Monday")+1)+1</f>
        <v>46419</v>
      </c>
      <c r="C4" s="25">
        <v>46420</v>
      </c>
      <c r="D4" s="25">
        <v>46421</v>
      </c>
      <c r="E4" s="25">
        <v>46422</v>
      </c>
      <c r="F4" s="25">
        <v>46423</v>
      </c>
      <c r="G4" s="102">
        <v>46424</v>
      </c>
      <c r="H4" s="103">
        <v>46425</v>
      </c>
    </row>
    <row r="5" spans="2:9" s="2" customFormat="1" ht="56.1" customHeight="1" x14ac:dyDescent="0.25">
      <c r="B5" s="23"/>
      <c r="C5" s="149"/>
      <c r="D5" s="23"/>
      <c r="E5" s="23"/>
      <c r="F5" s="23"/>
      <c r="G5" s="104"/>
      <c r="H5" s="104"/>
    </row>
    <row r="6" spans="2:9" s="4" customFormat="1" ht="24" customHeight="1" x14ac:dyDescent="0.25">
      <c r="B6" s="82">
        <f t="array" ref="B6:H6">DaysAndWeeks+DATE(CalendarYear,2,1)-WEEKDAY(DATE(CalendarYear,2,1),(WeekStart="Monday")+1)+8</f>
        <v>46426</v>
      </c>
      <c r="C6" s="221">
        <v>46427</v>
      </c>
      <c r="D6" s="147">
        <v>46428</v>
      </c>
      <c r="E6" s="22">
        <v>46429</v>
      </c>
      <c r="F6" s="22">
        <v>46430</v>
      </c>
      <c r="G6" s="105">
        <v>46431</v>
      </c>
      <c r="H6" s="105">
        <v>46432</v>
      </c>
    </row>
    <row r="7" spans="2:9" s="2" customFormat="1" ht="56.1" customHeight="1" x14ac:dyDescent="0.25">
      <c r="B7" s="83"/>
      <c r="C7" s="229"/>
      <c r="D7" s="148"/>
      <c r="E7" s="21"/>
      <c r="F7" s="21"/>
      <c r="G7" s="106"/>
      <c r="H7" s="106"/>
    </row>
    <row r="8" spans="2:9" s="4" customFormat="1" ht="24" customHeight="1" x14ac:dyDescent="0.25">
      <c r="B8" s="24">
        <f t="array" ref="B8:H8">DaysAndWeeks+DATE(CalendarYear,2,1)-WEEKDAY(DATE(CalendarYear,2,1),(WeekStart="Monday")+1)+15</f>
        <v>46433</v>
      </c>
      <c r="C8" s="65">
        <v>46434</v>
      </c>
      <c r="D8" s="24">
        <v>46435</v>
      </c>
      <c r="E8" s="24">
        <v>46436</v>
      </c>
      <c r="F8" s="24">
        <v>46437</v>
      </c>
      <c r="G8" s="107">
        <v>46438</v>
      </c>
      <c r="H8" s="107">
        <v>46439</v>
      </c>
    </row>
    <row r="9" spans="2:9" s="2" customFormat="1" ht="56.1" customHeight="1" x14ac:dyDescent="0.25">
      <c r="B9" s="23"/>
      <c r="C9" s="23"/>
      <c r="D9" s="23"/>
      <c r="E9" s="23"/>
      <c r="F9" s="23"/>
      <c r="G9" s="104"/>
      <c r="H9" s="104"/>
    </row>
    <row r="10" spans="2:9" s="4" customFormat="1" ht="24" customHeight="1" x14ac:dyDescent="0.25">
      <c r="B10" s="22">
        <f t="array" ref="B10:H10">DaysAndWeeks+DATE(CalendarYear,2,1)-WEEKDAY(DATE(CalendarYear,2,1),(WeekStart="Monday")+1)+22</f>
        <v>46440</v>
      </c>
      <c r="C10" s="22">
        <v>46441</v>
      </c>
      <c r="D10" s="22">
        <v>46442</v>
      </c>
      <c r="E10" s="22">
        <v>46443</v>
      </c>
      <c r="F10" s="22">
        <v>46444</v>
      </c>
      <c r="G10" s="105">
        <v>46445</v>
      </c>
      <c r="H10" s="105">
        <v>46446</v>
      </c>
    </row>
    <row r="11" spans="2:9" s="2" customFormat="1" ht="56.1" customHeight="1" x14ac:dyDescent="0.25">
      <c r="B11" s="341" t="s">
        <v>26</v>
      </c>
      <c r="C11" s="342"/>
      <c r="D11" s="342"/>
      <c r="E11" s="342"/>
      <c r="F11" s="343"/>
      <c r="G11" s="106"/>
      <c r="H11" s="106"/>
    </row>
    <row r="12" spans="2:9" s="4" customFormat="1" ht="24" customHeight="1" x14ac:dyDescent="0.25">
      <c r="B12" s="24">
        <f t="array" ref="B12:H12">DaysAndWeeks+DATE(CalendarYear,2,1)-WEEKDAY(DATE(CalendarYear,2,1),(WeekStart="Monday")+1)+29</f>
        <v>46447</v>
      </c>
      <c r="C12" s="24">
        <v>46448</v>
      </c>
      <c r="D12" s="24">
        <v>46449</v>
      </c>
      <c r="E12" s="24">
        <v>46450</v>
      </c>
      <c r="F12" s="24">
        <v>46451</v>
      </c>
      <c r="G12" s="107">
        <v>46452</v>
      </c>
      <c r="H12" s="107">
        <v>46453</v>
      </c>
    </row>
    <row r="13" spans="2:9" s="2" customFormat="1" ht="56.1" customHeight="1" thickBot="1" x14ac:dyDescent="0.3">
      <c r="B13" s="23"/>
      <c r="C13" s="23"/>
      <c r="D13" s="23"/>
      <c r="E13" s="23"/>
      <c r="F13" s="23"/>
      <c r="G13" s="104"/>
      <c r="H13" s="104"/>
    </row>
    <row r="14" spans="2:9" s="4" customFormat="1" ht="24" customHeight="1" x14ac:dyDescent="0.25">
      <c r="B14" s="22">
        <f t="array" ref="B14:C14">DaysAndWeeks+DATE(CalendarYear,2,1)-WEEKDAY(DATE(CalendarYear,2,1),(WeekStart="Monday")+1)+36</f>
        <v>46454</v>
      </c>
      <c r="C14" s="22">
        <v>46455</v>
      </c>
      <c r="D14" s="334" t="s">
        <v>25</v>
      </c>
      <c r="E14" s="335"/>
      <c r="F14" s="335"/>
      <c r="G14" s="335"/>
      <c r="H14" s="336"/>
    </row>
    <row r="15" spans="2:9" s="2" customFormat="1" ht="56.1" customHeight="1" thickBot="1" x14ac:dyDescent="0.3">
      <c r="B15" s="21"/>
      <c r="C15" s="21"/>
      <c r="D15" s="337" t="s">
        <v>21</v>
      </c>
      <c r="E15" s="338"/>
      <c r="F15" s="338"/>
      <c r="G15" s="338"/>
      <c r="H15" s="339"/>
    </row>
  </sheetData>
  <mergeCells count="5">
    <mergeCell ref="B2:D2"/>
    <mergeCell ref="D14:H14"/>
    <mergeCell ref="D15:H15"/>
    <mergeCell ref="E2:H2"/>
    <mergeCell ref="B11:F11"/>
  </mergeCells>
  <conditionalFormatting sqref="B4:G4">
    <cfRule type="expression" dxfId="16" priority="1">
      <formula>DAY(B4)&gt;8</formula>
    </cfRule>
  </conditionalFormatting>
  <conditionalFormatting sqref="B12:H12 B14:C14">
    <cfRule type="expression" dxfId="15" priority="2">
      <formula>AND(DAY(B12)&gt;=1,DAY(B12)&lt;=15)</formula>
    </cfRule>
  </conditionalFormatting>
  <dataValidations count="8">
    <dataValidation allowBlank="1" showInputMessage="1" showErrorMessage="1" prompt="This row &amp; rows 6, 8, 10, 12 &amp; 14 contain calendar days of the week. If this cell doesn’t contain the number 1, then it is a day from the previous month. Enter notes in cell D15." sqref="B4" xr:uid="{00000000-0002-0000-0100-000007000000}"/>
    <dataValidation allowBlank="1" showInputMessage="1" showErrorMessage="1" prompt="This row &amp; rows 7, 9, 11, 13, &amp; 15 are cells for entering daily notes related to the calendar day in the cell above." sqref="B5" xr:uid="{00000000-0002-0000-0100-000006000000}"/>
    <dataValidation allowBlank="1" showInputMessage="1" prompt="Enter monthly Notes in this cell" sqref="D15:H15" xr:uid="{CA889849-D43F-43D9-829D-E162017EF532}"/>
    <dataValidation allowBlank="1" showInputMessage="1" prompt="Enter monthly Notes in cell below" sqref="D14:H14" xr:uid="{D8E05948-B8AD-4D86-ABEF-FDE7BF99DBAC}"/>
    <dataValidation allowBlank="1" showInputMessage="1" showErrorMessage="1" prompt="February month calendar" sqref="A1" xr:uid="{00000000-0002-0000-0100-000003000000}"/>
    <dataValidation allowBlank="1" showInputMessage="1" showErrorMessage="1" prompt="This row contains weekday names for this calendar. This cell contains the starting day of the week. To change week start day, select a new weekday in January worksheet cell L5." sqref="B3" xr:uid="{00000000-0002-0000-0100-000002000000}"/>
    <dataValidation allowBlank="1" showInputMessage="1" showErrorMessage="1" prompt="The year in this cell is automatically updated based on year entered in January worksheet. Calendar below has dates for previous and next month with lighter font shade" sqref="B2:D2" xr:uid="{00000000-0002-0000-0100-000001000000}"/>
    <dataValidation allowBlank="1" showInputMessage="1" showErrorMessage="1" prompt="Automatically determined weekday" sqref="C3:H3" xr:uid="{00000000-0002-0000-0100-000000000000}"/>
  </dataValidations>
  <printOptions horizontalCentered="1"/>
  <pageMargins left="0.25" right="0.25" top="0.5" bottom="0.5" header="0.3" footer="0.3"/>
  <pageSetup scale="91"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6F90B-D06D-44E5-A045-4143C6154284}">
  <sheetPr>
    <tabColor theme="9" tint="0.59999389629810485"/>
    <pageSetUpPr fitToPage="1"/>
  </sheetPr>
  <dimension ref="B1:I15"/>
  <sheetViews>
    <sheetView showGridLines="0" topLeftCell="A2" zoomScaleNormal="100" workbookViewId="0">
      <selection activeCell="N9" sqref="N9"/>
    </sheetView>
  </sheetViews>
  <sheetFormatPr defaultColWidth="10" defaultRowHeight="15" x14ac:dyDescent="0.25"/>
  <cols>
    <col min="1" max="1" width="1.85546875" style="1" customWidth="1"/>
    <col min="2" max="8" width="19" style="1" customWidth="1"/>
    <col min="9" max="9" width="1.85546875" style="1" customWidth="1"/>
    <col min="10" max="10" width="9.85546875" style="1" customWidth="1"/>
    <col min="11" max="16384" width="10" style="1"/>
  </cols>
  <sheetData>
    <row r="1" spans="2:9" ht="9" customHeight="1" x14ac:dyDescent="0.25">
      <c r="I1" s="1" t="s">
        <v>22</v>
      </c>
    </row>
    <row r="2" spans="2:9" ht="96" customHeight="1" x14ac:dyDescent="0.25">
      <c r="B2" s="352" t="str">
        <f>"March "&amp;CalendarYear</f>
        <v>March 2027</v>
      </c>
      <c r="C2" s="352"/>
      <c r="D2" s="352"/>
      <c r="E2" s="359" t="s">
        <v>23</v>
      </c>
      <c r="F2" s="359"/>
      <c r="G2" s="359"/>
      <c r="H2" s="359"/>
    </row>
    <row r="3" spans="2:9" s="9" customFormat="1" ht="24" customHeight="1" x14ac:dyDescent="0.25">
      <c r="B3" s="36" t="str">
        <f>WeekStart</f>
        <v>Monday</v>
      </c>
      <c r="C3" s="35" t="str">
        <f t="shared" ref="C3:H3" si="0">TEXT(C4,"dddd")</f>
        <v>Tuesday</v>
      </c>
      <c r="D3" s="35" t="str">
        <f t="shared" si="0"/>
        <v>Wednesday</v>
      </c>
      <c r="E3" s="35" t="str">
        <f t="shared" si="0"/>
        <v>Thursday</v>
      </c>
      <c r="F3" s="35" t="str">
        <f t="shared" si="0"/>
        <v>Friday</v>
      </c>
      <c r="G3" s="35" t="str">
        <f t="shared" si="0"/>
        <v>Saturday</v>
      </c>
      <c r="H3" s="34" t="str">
        <f t="shared" si="0"/>
        <v>Sunday</v>
      </c>
    </row>
    <row r="4" spans="2:9" s="4" customFormat="1" ht="24" customHeight="1" x14ac:dyDescent="0.25">
      <c r="B4" s="33">
        <f t="array" ref="B4:H4">DaysAndWeeks+DATE(CalendarYear,3,1)-WEEKDAY(DATE(CalendarYear,3,1),(WeekStart="Monday")+1)+1</f>
        <v>46447</v>
      </c>
      <c r="C4" s="33">
        <v>46448</v>
      </c>
      <c r="D4" s="33">
        <v>46449</v>
      </c>
      <c r="E4" s="33">
        <v>46450</v>
      </c>
      <c r="F4" s="33">
        <v>46451</v>
      </c>
      <c r="G4" s="113">
        <v>46452</v>
      </c>
      <c r="H4" s="113">
        <v>46453</v>
      </c>
    </row>
    <row r="5" spans="2:9" s="2" customFormat="1" ht="56.1" customHeight="1" x14ac:dyDescent="0.25">
      <c r="B5" s="31"/>
      <c r="C5" s="31"/>
      <c r="D5" s="31"/>
      <c r="E5" s="31"/>
      <c r="F5" s="31"/>
      <c r="G5" s="114"/>
      <c r="H5" s="114"/>
    </row>
    <row r="6" spans="2:9" s="4" customFormat="1" ht="24" customHeight="1" x14ac:dyDescent="0.25">
      <c r="B6" s="30">
        <f t="array" ref="B6:H6">DaysAndWeeks+DATE(CalendarYear,3,1)-WEEKDAY(DATE(CalendarYear,3,1),(WeekStart="Monday")+1)+8</f>
        <v>46454</v>
      </c>
      <c r="C6" s="30">
        <v>46455</v>
      </c>
      <c r="D6" s="30">
        <v>46456</v>
      </c>
      <c r="E6" s="30">
        <v>46457</v>
      </c>
      <c r="F6" s="30">
        <v>46458</v>
      </c>
      <c r="G6" s="115">
        <v>46459</v>
      </c>
      <c r="H6" s="115">
        <v>46460</v>
      </c>
    </row>
    <row r="7" spans="2:9" s="2" customFormat="1" ht="56.1" customHeight="1" thickBot="1" x14ac:dyDescent="0.3">
      <c r="B7" s="29"/>
      <c r="C7" s="29"/>
      <c r="D7" s="29"/>
      <c r="E7" s="273"/>
      <c r="F7" s="29"/>
      <c r="G7" s="116"/>
      <c r="H7" s="116"/>
    </row>
    <row r="8" spans="2:9" s="4" customFormat="1" ht="24" customHeight="1" x14ac:dyDescent="0.25">
      <c r="B8" s="32">
        <f t="array" ref="B8:H8">DaysAndWeeks+DATE(CalendarYear,3,1)-WEEKDAY(DATE(CalendarYear,3,1),(WeekStart="Monday")+1)+15</f>
        <v>46461</v>
      </c>
      <c r="C8" s="284">
        <v>46462</v>
      </c>
      <c r="D8" s="284">
        <v>46463</v>
      </c>
      <c r="E8" s="288">
        <v>46464</v>
      </c>
      <c r="F8" s="286">
        <v>46465</v>
      </c>
      <c r="G8" s="117">
        <v>46466</v>
      </c>
      <c r="H8" s="117">
        <v>46467</v>
      </c>
    </row>
    <row r="9" spans="2:9" s="2" customFormat="1" ht="60.75" customHeight="1" thickBot="1" x14ac:dyDescent="0.3">
      <c r="B9" s="31"/>
      <c r="C9" s="285" t="s">
        <v>77</v>
      </c>
      <c r="D9" s="285" t="s">
        <v>77</v>
      </c>
      <c r="E9" s="285" t="s">
        <v>60</v>
      </c>
      <c r="F9" s="287"/>
      <c r="G9" s="114"/>
      <c r="H9" s="114"/>
    </row>
    <row r="10" spans="2:9" s="4" customFormat="1" ht="24" customHeight="1" x14ac:dyDescent="0.25">
      <c r="B10" s="30">
        <f t="array" ref="B10:H10">DaysAndWeeks+DATE(CalendarYear,3,1)-WEEKDAY(DATE(CalendarYear,3,1),(WeekStart="Monday")+1)+22</f>
        <v>46468</v>
      </c>
      <c r="C10" s="30">
        <v>46469</v>
      </c>
      <c r="D10" s="53">
        <v>46470</v>
      </c>
      <c r="E10" s="53">
        <v>46471</v>
      </c>
      <c r="F10" s="281">
        <v>46472</v>
      </c>
      <c r="G10" s="115">
        <v>46473</v>
      </c>
      <c r="H10" s="115">
        <v>46474</v>
      </c>
    </row>
    <row r="11" spans="2:9" s="2" customFormat="1" ht="56.1" customHeight="1" x14ac:dyDescent="0.25">
      <c r="B11" s="29"/>
      <c r="C11" s="29"/>
      <c r="D11" s="135"/>
      <c r="E11" s="135"/>
      <c r="F11" s="282"/>
      <c r="G11" s="116"/>
      <c r="H11" s="116"/>
    </row>
    <row r="12" spans="2:9" s="4" customFormat="1" ht="24" customHeight="1" x14ac:dyDescent="0.25">
      <c r="B12" s="32">
        <f t="array" ref="B12:H12">DaysAndWeeks+DATE(CalendarYear,3,1)-WEEKDAY(DATE(CalendarYear,3,1),(WeekStart="Monday")+1)+29</f>
        <v>46475</v>
      </c>
      <c r="C12" s="32">
        <v>46476</v>
      </c>
      <c r="D12" s="56">
        <v>46477</v>
      </c>
      <c r="E12" s="283">
        <v>46478</v>
      </c>
      <c r="F12" s="276">
        <v>46479</v>
      </c>
      <c r="G12" s="122">
        <v>46480</v>
      </c>
      <c r="H12" s="117">
        <v>46481</v>
      </c>
    </row>
    <row r="13" spans="2:9" s="2" customFormat="1" ht="56.1" customHeight="1" thickBot="1" x14ac:dyDescent="0.3">
      <c r="B13" s="54"/>
      <c r="C13" s="31"/>
      <c r="D13" s="55"/>
      <c r="E13" s="274"/>
      <c r="F13" s="275"/>
      <c r="G13" s="138"/>
      <c r="H13" s="118"/>
    </row>
    <row r="14" spans="2:9" s="4" customFormat="1" ht="24" customHeight="1" x14ac:dyDescent="0.25">
      <c r="B14" s="279">
        <f t="array" ref="B14:C14">DaysAndWeeks+DATE(CalendarYear,3,1)-WEEKDAY(DATE(CalendarYear,3,1),(WeekStart="Monday")+1)+36</f>
        <v>46482</v>
      </c>
      <c r="C14" s="278">
        <v>46483</v>
      </c>
      <c r="D14" s="353" t="s">
        <v>25</v>
      </c>
      <c r="E14" s="354"/>
      <c r="F14" s="354"/>
      <c r="G14" s="354"/>
      <c r="H14" s="355"/>
    </row>
    <row r="15" spans="2:9" s="2" customFormat="1" ht="56.1" customHeight="1" thickBot="1" x14ac:dyDescent="0.3">
      <c r="B15" s="280"/>
      <c r="C15" s="277"/>
      <c r="D15" s="356" t="s">
        <v>21</v>
      </c>
      <c r="E15" s="357"/>
      <c r="F15" s="357"/>
      <c r="G15" s="357"/>
      <c r="H15" s="358"/>
    </row>
  </sheetData>
  <mergeCells count="4">
    <mergeCell ref="B2:D2"/>
    <mergeCell ref="D14:H14"/>
    <mergeCell ref="D15:H15"/>
    <mergeCell ref="E2:H2"/>
  </mergeCells>
  <conditionalFormatting sqref="B4:G4">
    <cfRule type="expression" dxfId="14" priority="1">
      <formula>DAY(B4)&gt;8</formula>
    </cfRule>
  </conditionalFormatting>
  <conditionalFormatting sqref="B12:H12 B14:C14">
    <cfRule type="expression" dxfId="13" priority="2">
      <formula>AND(DAY(B12)&gt;=1,DAY(B12)&lt;=15)</formula>
    </cfRule>
  </conditionalFormatting>
  <dataValidations count="8">
    <dataValidation allowBlank="1" showInputMessage="1" showErrorMessage="1" prompt="This row contains weekday names for this calendar. This cell contains the starting day of the week. To change week start day, select a new weekday in January worksheet cell L5." sqref="B3" xr:uid="{00000000-0002-0000-0200-000007000000}"/>
    <dataValidation allowBlank="1" showInputMessage="1" prompt="Enter monthly Notes in cell below" sqref="D14:H14" xr:uid="{00000000-0002-0000-0200-000006000000}"/>
    <dataValidation allowBlank="1" showInputMessage="1" prompt="Enter monthly Notes in this cell" sqref="D15:H15" xr:uid="{00000000-0002-0000-0200-000005000000}"/>
    <dataValidation allowBlank="1" showInputMessage="1" showErrorMessage="1" prompt="This row &amp; rows 7, 9, 11, 13, &amp; 15 are cells for entering daily notes related to the calendar day in the cell above." sqref="B5" xr:uid="{00000000-0002-0000-0200-000004000000}"/>
    <dataValidation allowBlank="1" showInputMessage="1" showErrorMessage="1" prompt="This row &amp; rows 6, 8, 10, 12 &amp; 14 contain calendar days of the week. If this cell doesn’t contain the number 1, then it is a day from the previous month. Enter notes in cell D15." sqref="B4" xr:uid="{00000000-0002-0000-0200-000003000000}"/>
    <dataValidation allowBlank="1" showInputMessage="1" showErrorMessage="1" prompt="Automatically determined weekday" sqref="C3:H3" xr:uid="{00000000-0002-0000-0200-000002000000}"/>
    <dataValidation allowBlank="1" showInputMessage="1" showErrorMessage="1" prompt="The year in this cell is automatically updated based on year entered in January worksheet. Calendar below has dates for previous and next month with lighter font shade" sqref="B2:D2" xr:uid="{00000000-0002-0000-0200-000001000000}"/>
    <dataValidation allowBlank="1" showInputMessage="1" showErrorMessage="1" prompt="March month calendar" sqref="A1" xr:uid="{00000000-0002-0000-0200-000000000000}"/>
  </dataValidations>
  <printOptions horizontalCentered="1"/>
  <pageMargins left="0.25" right="0.25" top="0.5" bottom="0.5" header="0.3" footer="0.3"/>
  <pageSetup scale="90"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C9455-4BEF-4330-A1D6-9C55DF55348B}">
  <sheetPr>
    <tabColor theme="9" tint="0.59999389629810485"/>
    <pageSetUpPr fitToPage="1"/>
  </sheetPr>
  <dimension ref="B1:I18"/>
  <sheetViews>
    <sheetView showGridLines="0" topLeftCell="A2" workbookViewId="0">
      <selection activeCell="R10" sqref="R10"/>
    </sheetView>
  </sheetViews>
  <sheetFormatPr defaultColWidth="10" defaultRowHeight="15" x14ac:dyDescent="0.25"/>
  <cols>
    <col min="1" max="1" width="1.85546875" style="1" customWidth="1"/>
    <col min="2" max="8" width="19" style="1" customWidth="1"/>
    <col min="9" max="9" width="1.85546875" style="1" customWidth="1"/>
    <col min="10" max="10" width="9.85546875" style="1" customWidth="1"/>
    <col min="11" max="16384" width="10" style="1"/>
  </cols>
  <sheetData>
    <row r="1" spans="2:9" ht="9" customHeight="1" x14ac:dyDescent="0.25">
      <c r="I1" s="1" t="s">
        <v>22</v>
      </c>
    </row>
    <row r="2" spans="2:9" ht="93.75" customHeight="1" x14ac:dyDescent="0.25">
      <c r="B2" s="352" t="str">
        <f>"April "&amp;CalendarYear</f>
        <v>April 2027</v>
      </c>
      <c r="C2" s="352"/>
      <c r="D2" s="352"/>
      <c r="E2" s="359" t="s">
        <v>23</v>
      </c>
      <c r="F2" s="359"/>
      <c r="G2" s="359"/>
      <c r="H2" s="359"/>
    </row>
    <row r="3" spans="2:9" s="9" customFormat="1" ht="24" customHeight="1" x14ac:dyDescent="0.25">
      <c r="B3" s="36" t="str">
        <f>WeekStart</f>
        <v>Monday</v>
      </c>
      <c r="C3" s="35" t="str">
        <f t="shared" ref="C3:H3" si="0">TEXT(C4,"dddd")</f>
        <v>Tuesday</v>
      </c>
      <c r="D3" s="35" t="str">
        <f t="shared" si="0"/>
        <v>Wednesday</v>
      </c>
      <c r="E3" s="35" t="str">
        <f t="shared" si="0"/>
        <v>Thursday</v>
      </c>
      <c r="F3" s="35" t="str">
        <f t="shared" si="0"/>
        <v>Friday</v>
      </c>
      <c r="G3" s="35" t="str">
        <f t="shared" si="0"/>
        <v>Saturday</v>
      </c>
      <c r="H3" s="34" t="str">
        <f t="shared" si="0"/>
        <v>Sunday</v>
      </c>
    </row>
    <row r="4" spans="2:9" s="4" customFormat="1" ht="24" customHeight="1" x14ac:dyDescent="0.25">
      <c r="B4" s="33">
        <f t="array" ref="B4:H4">DaysAndWeeks+DATE(CalendarYear,4,1)-WEEKDAY(DATE(CalendarYear,4,1),(WeekStart="Monday")+1)+1</f>
        <v>46475</v>
      </c>
      <c r="C4" s="33">
        <v>46476</v>
      </c>
      <c r="D4" s="33">
        <v>46477</v>
      </c>
      <c r="E4" s="33">
        <v>46478</v>
      </c>
      <c r="F4" s="33">
        <v>46479</v>
      </c>
      <c r="G4" s="113">
        <v>46480</v>
      </c>
      <c r="H4" s="113">
        <v>46481</v>
      </c>
    </row>
    <row r="5" spans="2:9" s="2" customFormat="1" ht="56.1" customHeight="1" x14ac:dyDescent="0.25">
      <c r="B5" s="372" t="s">
        <v>36</v>
      </c>
      <c r="C5" s="373"/>
      <c r="D5" s="373"/>
      <c r="E5" s="373"/>
      <c r="F5" s="374"/>
      <c r="G5" s="114"/>
      <c r="H5" s="114"/>
    </row>
    <row r="6" spans="2:9" s="4" customFormat="1" ht="24" customHeight="1" x14ac:dyDescent="0.25">
      <c r="B6" s="30">
        <f t="array" ref="B6:H6">DaysAndWeeks+DATE(CalendarYear,4,1)-WEEKDAY(DATE(CalendarYear,4,1),(WeekStart="Monday")+1)+8</f>
        <v>46482</v>
      </c>
      <c r="C6" s="30">
        <v>46483</v>
      </c>
      <c r="D6" s="30">
        <v>46484</v>
      </c>
      <c r="E6" s="30">
        <v>46485</v>
      </c>
      <c r="F6" s="30">
        <v>46486</v>
      </c>
      <c r="G6" s="115">
        <v>46487</v>
      </c>
      <c r="H6" s="115">
        <v>46488</v>
      </c>
    </row>
    <row r="7" spans="2:9" s="2" customFormat="1" ht="56.1" customHeight="1" thickBot="1" x14ac:dyDescent="0.3">
      <c r="B7" s="372" t="s">
        <v>36</v>
      </c>
      <c r="C7" s="375"/>
      <c r="D7" s="375"/>
      <c r="E7" s="375"/>
      <c r="F7" s="376"/>
      <c r="G7" s="116"/>
      <c r="H7" s="116"/>
    </row>
    <row r="8" spans="2:9" s="4" customFormat="1" ht="24" customHeight="1" x14ac:dyDescent="0.25">
      <c r="B8" s="56">
        <f t="array" ref="B8:H8">DaysAndWeeks+DATE(CalendarYear,4,1)-WEEKDAY(DATE(CalendarYear,4,1),(WeekStart="Monday")+1)+15</f>
        <v>46489</v>
      </c>
      <c r="C8" s="132">
        <v>46490</v>
      </c>
      <c r="D8" s="292">
        <v>46491</v>
      </c>
      <c r="E8" s="291">
        <v>46492</v>
      </c>
      <c r="F8" s="140">
        <v>46493</v>
      </c>
      <c r="G8" s="122">
        <v>46494</v>
      </c>
      <c r="H8" s="117">
        <v>46495</v>
      </c>
    </row>
    <row r="9" spans="2:9" s="2" customFormat="1" ht="37.5" customHeight="1" thickBot="1" x14ac:dyDescent="0.3">
      <c r="B9" s="206"/>
      <c r="C9" s="294"/>
      <c r="D9" s="293"/>
      <c r="E9" s="384" t="s">
        <v>59</v>
      </c>
      <c r="F9" s="385"/>
      <c r="G9" s="138"/>
      <c r="H9" s="118"/>
    </row>
    <row r="10" spans="2:9" s="2" customFormat="1" ht="33.6" customHeight="1" x14ac:dyDescent="0.25">
      <c r="B10" s="206"/>
      <c r="C10" s="366" t="s">
        <v>37</v>
      </c>
      <c r="D10" s="367"/>
      <c r="E10" s="368"/>
      <c r="F10" s="139"/>
      <c r="G10" s="121"/>
      <c r="H10" s="114"/>
    </row>
    <row r="11" spans="2:9" s="2" customFormat="1" ht="13.5" thickBot="1" x14ac:dyDescent="0.3">
      <c r="B11" s="206"/>
      <c r="C11" s="386" t="s">
        <v>38</v>
      </c>
      <c r="D11" s="387"/>
      <c r="E11" s="388"/>
      <c r="F11" s="290"/>
      <c r="G11" s="138"/>
      <c r="H11" s="118"/>
    </row>
    <row r="12" spans="2:9" s="4" customFormat="1" ht="24" customHeight="1" x14ac:dyDescent="0.25">
      <c r="B12" s="133">
        <f t="array" ref="B12:H12">DaysAndWeeks+DATE(CalendarYear,4,1)-WEEKDAY(DATE(CalendarYear,4,1),(WeekStart="Monday")+1)+22</f>
        <v>46496</v>
      </c>
      <c r="C12" s="136">
        <v>46497</v>
      </c>
      <c r="D12" s="136">
        <v>46498</v>
      </c>
      <c r="E12" s="136">
        <v>46499</v>
      </c>
      <c r="F12" s="289">
        <v>46500</v>
      </c>
      <c r="G12" s="119">
        <v>46501</v>
      </c>
      <c r="H12" s="115">
        <v>46502</v>
      </c>
    </row>
    <row r="13" spans="2:9" s="2" customFormat="1" ht="25.5" customHeight="1" x14ac:dyDescent="0.25">
      <c r="B13" s="369" t="s">
        <v>12</v>
      </c>
      <c r="C13" s="370"/>
      <c r="D13" s="370"/>
      <c r="E13" s="370"/>
      <c r="F13" s="371"/>
      <c r="G13" s="380"/>
      <c r="H13" s="382"/>
    </row>
    <row r="14" spans="2:9" s="2" customFormat="1" ht="22.5" customHeight="1" thickBot="1" x14ac:dyDescent="0.3">
      <c r="B14" s="377" t="s">
        <v>39</v>
      </c>
      <c r="C14" s="378"/>
      <c r="D14" s="378"/>
      <c r="E14" s="378"/>
      <c r="F14" s="379"/>
      <c r="G14" s="381"/>
      <c r="H14" s="383"/>
    </row>
    <row r="15" spans="2:9" s="4" customFormat="1" ht="24" customHeight="1" x14ac:dyDescent="0.25">
      <c r="B15" s="52">
        <f t="array" ref="B15:H15">DaysAndWeeks+DATE(CalendarYear,4,1)-WEEKDAY(DATE(CalendarYear,4,1),(WeekStart="Monday")+1)+29</f>
        <v>46503</v>
      </c>
      <c r="C15" s="52">
        <v>46504</v>
      </c>
      <c r="D15" s="52">
        <v>46505</v>
      </c>
      <c r="E15" s="52">
        <v>46506</v>
      </c>
      <c r="F15" s="52">
        <v>46507</v>
      </c>
      <c r="G15" s="117">
        <v>46508</v>
      </c>
      <c r="H15" s="117">
        <v>46509</v>
      </c>
    </row>
    <row r="16" spans="2:9" s="2" customFormat="1" ht="56.1" customHeight="1" thickBot="1" x14ac:dyDescent="0.3">
      <c r="B16" s="31"/>
      <c r="C16" s="31"/>
      <c r="D16" s="31"/>
      <c r="E16" s="31"/>
      <c r="F16" s="31"/>
      <c r="G16" s="114"/>
      <c r="H16" s="114"/>
    </row>
    <row r="17" spans="2:8" s="4" customFormat="1" ht="24" customHeight="1" x14ac:dyDescent="0.25">
      <c r="B17" s="30">
        <f t="array" ref="B17:C17">DaysAndWeeks+DATE(CalendarYear,4,1)-WEEKDAY(DATE(CalendarYear,4,1),(WeekStart="Monday")+1)+36</f>
        <v>46510</v>
      </c>
      <c r="C17" s="30">
        <v>46511</v>
      </c>
      <c r="D17" s="360" t="s">
        <v>25</v>
      </c>
      <c r="E17" s="361"/>
      <c r="F17" s="361"/>
      <c r="G17" s="361"/>
      <c r="H17" s="362"/>
    </row>
    <row r="18" spans="2:8" s="2" customFormat="1" ht="56.1" customHeight="1" thickBot="1" x14ac:dyDescent="0.3">
      <c r="B18" s="29"/>
      <c r="C18" s="29"/>
      <c r="D18" s="363" t="s">
        <v>21</v>
      </c>
      <c r="E18" s="364"/>
      <c r="F18" s="364"/>
      <c r="G18" s="364"/>
      <c r="H18" s="365"/>
    </row>
  </sheetData>
  <mergeCells count="13">
    <mergeCell ref="B2:D2"/>
    <mergeCell ref="D17:H17"/>
    <mergeCell ref="D18:H18"/>
    <mergeCell ref="C10:E10"/>
    <mergeCell ref="B13:F13"/>
    <mergeCell ref="E2:H2"/>
    <mergeCell ref="B5:F5"/>
    <mergeCell ref="B7:F7"/>
    <mergeCell ref="B14:F14"/>
    <mergeCell ref="G13:G14"/>
    <mergeCell ref="H13:H14"/>
    <mergeCell ref="E9:F9"/>
    <mergeCell ref="C11:E11"/>
  </mergeCells>
  <conditionalFormatting sqref="B4:G4">
    <cfRule type="expression" dxfId="12" priority="1">
      <formula>DAY(B4)&gt;8</formula>
    </cfRule>
  </conditionalFormatting>
  <conditionalFormatting sqref="B15:H15 B17:C17">
    <cfRule type="expression" dxfId="11" priority="2">
      <formula>AND(DAY(B15)&gt;=1,DAY(B15)&lt;=15)</formula>
    </cfRule>
  </conditionalFormatting>
  <dataValidations count="8">
    <dataValidation allowBlank="1" showInputMessage="1" showErrorMessage="1" prompt="This row &amp; rows 6, 8, 10, 12 &amp; 14 contain calendar days of the week. If this cell doesn’t contain the number 1, then it is a day from the previous month. Enter notes in cell D15." sqref="B4" xr:uid="{00000000-0002-0000-0300-000007000000}"/>
    <dataValidation allowBlank="1" showInputMessage="1" showErrorMessage="1" prompt="This row &amp; rows 7, 9, 11, 13, &amp; 15 are cells for entering daily notes related to the calendar day in the cell above." sqref="B5 B7" xr:uid="{00000000-0002-0000-0300-000006000000}"/>
    <dataValidation allowBlank="1" showInputMessage="1" prompt="Enter monthly Notes in this cell" sqref="D18:H18" xr:uid="{FDEA6320-BE8F-4ED0-A601-4B738FA7D736}"/>
    <dataValidation allowBlank="1" showInputMessage="1" prompt="Enter monthly Notes in cell below" sqref="D17:H17" xr:uid="{7C934283-901B-47A8-A175-9D2342AC8997}"/>
    <dataValidation allowBlank="1" showInputMessage="1" showErrorMessage="1" prompt="This row contains weekday names for this calendar. This cell contains the starting day of the week. To change week start day, select a new weekday in January worksheet cell L5." sqref="B3" xr:uid="{00000000-0002-0000-0300-000003000000}"/>
    <dataValidation allowBlank="1" showInputMessage="1" showErrorMessage="1" prompt="April month calendar" sqref="A1" xr:uid="{00000000-0002-0000-0300-000002000000}"/>
    <dataValidation allowBlank="1" showInputMessage="1" showErrorMessage="1" prompt="The year in this cell is automatically updated based on year entered in January worksheet. Calendar below has dates for previous and next month with lighter font shade" sqref="B2:D2" xr:uid="{00000000-0002-0000-0300-000001000000}"/>
    <dataValidation allowBlank="1" showInputMessage="1" showErrorMessage="1" prompt="Automatically determined weekday" sqref="C3:H3" xr:uid="{00000000-0002-0000-0300-000000000000}"/>
  </dataValidations>
  <hyperlinks>
    <hyperlink ref="C11:E11" r:id="rId1" location="1720615965854-6ce0b604-b5c3" display="Click here for timetable (available 2 weeks before) " xr:uid="{284B05C6-8A5A-4EA5-8144-8A894D3E334B}"/>
  </hyperlinks>
  <printOptions horizontalCentered="1"/>
  <pageMargins left="0.25" right="0.25" top="0.5" bottom="0.5" header="0.3" footer="0.3"/>
  <pageSetup scale="88" orientation="landscape" r:id="rId2"/>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E9C88-2A9B-483E-825A-AB0EC9BCA60A}">
  <sheetPr>
    <tabColor theme="9" tint="0.59999389629810485"/>
    <pageSetUpPr fitToPage="1"/>
  </sheetPr>
  <dimension ref="B1:I27"/>
  <sheetViews>
    <sheetView showGridLines="0" topLeftCell="A5" workbookViewId="0">
      <selection activeCell="M27" sqref="M27"/>
    </sheetView>
  </sheetViews>
  <sheetFormatPr defaultColWidth="10" defaultRowHeight="15" x14ac:dyDescent="0.25"/>
  <cols>
    <col min="1" max="1" width="1.85546875" style="1" customWidth="1"/>
    <col min="2" max="8" width="19" style="1" customWidth="1"/>
    <col min="9" max="9" width="1.85546875" style="1" customWidth="1"/>
    <col min="10" max="10" width="9.85546875" style="1" customWidth="1"/>
    <col min="11" max="16384" width="10" style="1"/>
  </cols>
  <sheetData>
    <row r="1" spans="2:9" ht="9" customHeight="1" x14ac:dyDescent="0.25">
      <c r="I1" s="1" t="s">
        <v>22</v>
      </c>
    </row>
    <row r="2" spans="2:9" ht="96" customHeight="1" x14ac:dyDescent="0.25">
      <c r="B2" s="352" t="str">
        <f>"May "&amp;CalendarYear</f>
        <v>May 2027</v>
      </c>
      <c r="C2" s="352"/>
      <c r="D2" s="352"/>
      <c r="E2" s="359" t="s">
        <v>23</v>
      </c>
      <c r="F2" s="359"/>
      <c r="G2" s="359"/>
      <c r="H2" s="359"/>
    </row>
    <row r="3" spans="2:9" s="9" customFormat="1" ht="24" customHeight="1" x14ac:dyDescent="0.25">
      <c r="B3" s="36" t="str">
        <f>WeekStart</f>
        <v>Monday</v>
      </c>
      <c r="C3" s="35" t="str">
        <f t="shared" ref="C3:H3" si="0">TEXT(C4,"dddd")</f>
        <v>Tuesday</v>
      </c>
      <c r="D3" s="35" t="str">
        <f t="shared" si="0"/>
        <v>Wednesday</v>
      </c>
      <c r="E3" s="35" t="str">
        <f t="shared" si="0"/>
        <v>Thursday</v>
      </c>
      <c r="F3" s="35" t="str">
        <f t="shared" si="0"/>
        <v>Friday</v>
      </c>
      <c r="G3" s="35" t="str">
        <f t="shared" si="0"/>
        <v>Saturday</v>
      </c>
      <c r="H3" s="34" t="str">
        <f t="shared" si="0"/>
        <v>Sunday</v>
      </c>
    </row>
    <row r="4" spans="2:9" s="4" customFormat="1" ht="24" customHeight="1" x14ac:dyDescent="0.25">
      <c r="B4" s="33">
        <f t="array" ref="B4:H4">DaysAndWeeks+DATE(CalendarYear,5,1)-WEEKDAY(DATE(CalendarYear,5,1),(WeekStart="Monday")+1)+1</f>
        <v>46503</v>
      </c>
      <c r="C4" s="33">
        <v>46504</v>
      </c>
      <c r="D4" s="33">
        <v>46505</v>
      </c>
      <c r="E4" s="51">
        <v>46506</v>
      </c>
      <c r="F4" s="51">
        <v>46507</v>
      </c>
      <c r="G4" s="120">
        <v>46508</v>
      </c>
      <c r="H4" s="113">
        <v>46509</v>
      </c>
    </row>
    <row r="5" spans="2:9" s="2" customFormat="1" ht="69.75" customHeight="1" x14ac:dyDescent="0.25">
      <c r="B5" s="54"/>
      <c r="C5" s="54"/>
      <c r="D5" s="54"/>
      <c r="E5" s="55"/>
      <c r="F5" s="55"/>
      <c r="G5" s="121"/>
      <c r="H5" s="114"/>
    </row>
    <row r="6" spans="2:9" s="4" customFormat="1" ht="24" customHeight="1" x14ac:dyDescent="0.25">
      <c r="B6" s="137">
        <f t="array" ref="B6:H6">DaysAndWeeks+DATE(CalendarYear,5,1)-WEEKDAY(DATE(CalendarYear,5,1),(WeekStart="Monday")+1)+8</f>
        <v>46510</v>
      </c>
      <c r="C6" s="137">
        <v>46511</v>
      </c>
      <c r="D6" s="146">
        <v>46512</v>
      </c>
      <c r="E6" s="146">
        <v>46513</v>
      </c>
      <c r="F6" s="146">
        <v>46514</v>
      </c>
      <c r="G6" s="119">
        <v>46515</v>
      </c>
      <c r="H6" s="115">
        <v>46516</v>
      </c>
    </row>
    <row r="7" spans="2:9" s="145" customFormat="1" ht="41.25" customHeight="1" thickBot="1" x14ac:dyDescent="0.3">
      <c r="B7" s="211"/>
      <c r="C7" s="265"/>
      <c r="D7" s="212"/>
      <c r="E7" s="211"/>
      <c r="F7" s="211"/>
      <c r="G7" s="207"/>
      <c r="H7" s="208"/>
    </row>
    <row r="8" spans="2:9" s="4" customFormat="1" ht="24" customHeight="1" x14ac:dyDescent="0.25">
      <c r="B8" s="266">
        <f t="array" ref="B8:H8">DaysAndWeeks+DATE(CalendarYear,5,1)-WEEKDAY(DATE(CalendarYear,5,1),(WeekStart="Monday")+1)+15</f>
        <v>46517</v>
      </c>
      <c r="C8" s="267">
        <v>46518</v>
      </c>
      <c r="D8" s="268">
        <v>46519</v>
      </c>
      <c r="E8" s="269">
        <v>46520</v>
      </c>
      <c r="F8" s="270">
        <v>46521</v>
      </c>
      <c r="G8" s="122">
        <v>46522</v>
      </c>
      <c r="H8" s="117">
        <v>46523</v>
      </c>
    </row>
    <row r="9" spans="2:9" s="2" customFormat="1" ht="15.75" customHeight="1" x14ac:dyDescent="0.25">
      <c r="B9" s="397" t="s">
        <v>42</v>
      </c>
      <c r="C9" s="398"/>
      <c r="D9" s="398"/>
      <c r="E9" s="398"/>
      <c r="F9" s="399"/>
      <c r="G9" s="406"/>
      <c r="H9" s="408"/>
    </row>
    <row r="10" spans="2:9" s="2" customFormat="1" ht="15" customHeight="1" x14ac:dyDescent="0.25">
      <c r="B10" s="400" t="s">
        <v>40</v>
      </c>
      <c r="C10" s="401"/>
      <c r="D10" s="401"/>
      <c r="E10" s="401"/>
      <c r="F10" s="402"/>
      <c r="G10" s="406"/>
      <c r="H10" s="408"/>
    </row>
    <row r="11" spans="2:9" s="2" customFormat="1" ht="15.75" customHeight="1" thickBot="1" x14ac:dyDescent="0.3">
      <c r="B11" s="403" t="s">
        <v>41</v>
      </c>
      <c r="C11" s="404"/>
      <c r="D11" s="404"/>
      <c r="E11" s="404"/>
      <c r="F11" s="405"/>
      <c r="G11" s="407"/>
      <c r="H11" s="409"/>
    </row>
    <row r="12" spans="2:9" s="2" customFormat="1" ht="39" customHeight="1" thickBot="1" x14ac:dyDescent="0.3">
      <c r="B12" s="271"/>
      <c r="C12" s="412" t="s">
        <v>76</v>
      </c>
      <c r="D12" s="413"/>
      <c r="E12" s="412" t="s">
        <v>75</v>
      </c>
      <c r="F12" s="413"/>
      <c r="G12" s="209"/>
      <c r="H12" s="210"/>
    </row>
    <row r="13" spans="2:9" s="4" customFormat="1" ht="24" customHeight="1" x14ac:dyDescent="0.25">
      <c r="B13" s="258">
        <f t="array" ref="B13:H13">DaysAndWeeks+DATE(CalendarYear,5,1)-WEEKDAY(DATE(CalendarYear,5,1),(WeekStart="Monday")+1)+22</f>
        <v>46524</v>
      </c>
      <c r="C13" s="259">
        <v>46525</v>
      </c>
      <c r="D13" s="259">
        <v>46526</v>
      </c>
      <c r="E13" s="259">
        <v>46527</v>
      </c>
      <c r="F13" s="260">
        <v>46528</v>
      </c>
      <c r="G13" s="119">
        <v>46529</v>
      </c>
      <c r="H13" s="115">
        <v>46530</v>
      </c>
    </row>
    <row r="14" spans="2:9" s="2" customFormat="1" ht="15.6" customHeight="1" x14ac:dyDescent="0.25">
      <c r="B14" s="397" t="s">
        <v>42</v>
      </c>
      <c r="C14" s="398"/>
      <c r="D14" s="398"/>
      <c r="E14" s="398"/>
      <c r="F14" s="399"/>
      <c r="G14" s="410"/>
      <c r="H14" s="382"/>
    </row>
    <row r="15" spans="2:9" s="2" customFormat="1" ht="14.45" customHeight="1" x14ac:dyDescent="0.25">
      <c r="B15" s="400" t="s">
        <v>40</v>
      </c>
      <c r="C15" s="401"/>
      <c r="D15" s="401"/>
      <c r="E15" s="401"/>
      <c r="F15" s="402"/>
      <c r="G15" s="410"/>
      <c r="H15" s="382"/>
    </row>
    <row r="16" spans="2:9" s="2" customFormat="1" ht="15.75" customHeight="1" thickBot="1" x14ac:dyDescent="0.3">
      <c r="B16" s="403" t="s">
        <v>41</v>
      </c>
      <c r="C16" s="404"/>
      <c r="D16" s="404"/>
      <c r="E16" s="404"/>
      <c r="F16" s="405"/>
      <c r="G16" s="411"/>
      <c r="H16" s="383"/>
    </row>
    <row r="17" spans="2:8" s="2" customFormat="1" ht="15.75" customHeight="1" x14ac:dyDescent="0.25">
      <c r="B17" s="414" t="s">
        <v>72</v>
      </c>
      <c r="C17" s="415"/>
      <c r="D17" s="257"/>
      <c r="E17" s="257"/>
      <c r="F17" s="261"/>
      <c r="G17" s="174"/>
      <c r="H17" s="173"/>
    </row>
    <row r="18" spans="2:8" s="2" customFormat="1" ht="15.75" customHeight="1" thickBot="1" x14ac:dyDescent="0.3">
      <c r="B18" s="416" t="s">
        <v>38</v>
      </c>
      <c r="C18" s="417"/>
      <c r="D18" s="257"/>
      <c r="E18" s="257"/>
      <c r="F18" s="261"/>
      <c r="G18" s="174"/>
      <c r="H18" s="173"/>
    </row>
    <row r="19" spans="2:8" s="4" customFormat="1" ht="24" customHeight="1" x14ac:dyDescent="0.25">
      <c r="B19" s="262">
        <f t="array" ref="B19:H19">DaysAndWeeks+DATE(CalendarYear,5,1)-WEEKDAY(DATE(CalendarYear,5,1),(WeekStart="Monday")+1)+29</f>
        <v>46531</v>
      </c>
      <c r="C19" s="263">
        <v>46532</v>
      </c>
      <c r="D19" s="263">
        <v>46533</v>
      </c>
      <c r="E19" s="263">
        <v>46534</v>
      </c>
      <c r="F19" s="264">
        <v>46535</v>
      </c>
      <c r="G19" s="122">
        <v>46536</v>
      </c>
      <c r="H19" s="117">
        <v>46537</v>
      </c>
    </row>
    <row r="20" spans="2:8" s="4" customFormat="1" ht="15.75" x14ac:dyDescent="0.25">
      <c r="B20" s="397" t="s">
        <v>42</v>
      </c>
      <c r="C20" s="398"/>
      <c r="D20" s="398"/>
      <c r="E20" s="398"/>
      <c r="F20" s="399"/>
      <c r="G20" s="256"/>
      <c r="H20" s="255"/>
    </row>
    <row r="21" spans="2:8" s="4" customFormat="1" ht="15.75" x14ac:dyDescent="0.25">
      <c r="B21" s="400" t="s">
        <v>40</v>
      </c>
      <c r="C21" s="401"/>
      <c r="D21" s="401"/>
      <c r="E21" s="401"/>
      <c r="F21" s="402"/>
      <c r="G21" s="256"/>
      <c r="H21" s="255"/>
    </row>
    <row r="22" spans="2:8" s="2" customFormat="1" ht="13.5" thickBot="1" x14ac:dyDescent="0.3">
      <c r="B22" s="403" t="s">
        <v>41</v>
      </c>
      <c r="C22" s="404"/>
      <c r="D22" s="401"/>
      <c r="E22" s="401"/>
      <c r="F22" s="405"/>
      <c r="G22" s="138"/>
      <c r="H22" s="118"/>
    </row>
    <row r="23" spans="2:8" s="2" customFormat="1" ht="15.75" customHeight="1" x14ac:dyDescent="0.25">
      <c r="B23" s="414" t="s">
        <v>72</v>
      </c>
      <c r="C23" s="415"/>
      <c r="D23" s="420"/>
      <c r="E23" s="420"/>
      <c r="F23" s="418" t="s">
        <v>72</v>
      </c>
      <c r="G23" s="272"/>
      <c r="H23" s="272"/>
    </row>
    <row r="24" spans="2:8" s="2" customFormat="1" ht="15.75" customHeight="1" thickBot="1" x14ac:dyDescent="0.3">
      <c r="B24" s="416" t="s">
        <v>38</v>
      </c>
      <c r="C24" s="417"/>
      <c r="D24" s="421"/>
      <c r="E24" s="421"/>
      <c r="F24" s="419"/>
      <c r="G24" s="272"/>
      <c r="H24" s="272"/>
    </row>
    <row r="25" spans="2:8" s="4" customFormat="1" ht="24" customHeight="1" x14ac:dyDescent="0.25">
      <c r="B25" s="67">
        <f t="array" ref="B25:C25">DaysAndWeeks+DATE(CalendarYear,5,1)-WEEKDAY(DATE(CalendarYear,5,1),(WeekStart="Monday")+1)+36</f>
        <v>46538</v>
      </c>
      <c r="C25" s="134">
        <v>46539</v>
      </c>
      <c r="D25" s="392" t="s">
        <v>25</v>
      </c>
      <c r="E25" s="393"/>
      <c r="F25" s="393"/>
      <c r="G25" s="361"/>
      <c r="H25" s="362"/>
    </row>
    <row r="26" spans="2:8" s="4" customFormat="1" ht="64.5" customHeight="1" x14ac:dyDescent="0.25">
      <c r="B26" s="67"/>
      <c r="C26" s="134"/>
      <c r="D26" s="389" t="s">
        <v>43</v>
      </c>
      <c r="E26" s="390"/>
      <c r="F26" s="390"/>
      <c r="G26" s="390"/>
      <c r="H26" s="391"/>
    </row>
    <row r="27" spans="2:8" s="2" customFormat="1" ht="39" customHeight="1" thickBot="1" x14ac:dyDescent="0.3">
      <c r="B27" s="29"/>
      <c r="C27" s="135"/>
      <c r="D27" s="394" t="s">
        <v>21</v>
      </c>
      <c r="E27" s="395"/>
      <c r="F27" s="395"/>
      <c r="G27" s="395"/>
      <c r="H27" s="396"/>
    </row>
  </sheetData>
  <mergeCells count="26">
    <mergeCell ref="B24:C24"/>
    <mergeCell ref="F23:F24"/>
    <mergeCell ref="D23:E24"/>
    <mergeCell ref="B20:F20"/>
    <mergeCell ref="B22:F22"/>
    <mergeCell ref="C12:D12"/>
    <mergeCell ref="E12:F12"/>
    <mergeCell ref="B17:C17"/>
    <mergeCell ref="B18:C18"/>
    <mergeCell ref="B23:C23"/>
    <mergeCell ref="D26:H26"/>
    <mergeCell ref="B2:D2"/>
    <mergeCell ref="D25:H25"/>
    <mergeCell ref="D27:H27"/>
    <mergeCell ref="E2:H2"/>
    <mergeCell ref="B9:F9"/>
    <mergeCell ref="B14:F14"/>
    <mergeCell ref="B21:F21"/>
    <mergeCell ref="B11:F11"/>
    <mergeCell ref="B16:F16"/>
    <mergeCell ref="G9:G11"/>
    <mergeCell ref="H9:H11"/>
    <mergeCell ref="G14:G16"/>
    <mergeCell ref="H14:H16"/>
    <mergeCell ref="B10:F10"/>
    <mergeCell ref="B15:F15"/>
  </mergeCells>
  <conditionalFormatting sqref="B4:G4">
    <cfRule type="expression" dxfId="10" priority="1">
      <formula>DAY(B4)&gt;8</formula>
    </cfRule>
  </conditionalFormatting>
  <conditionalFormatting sqref="B19:H19 G20:H21 B25:C26">
    <cfRule type="expression" dxfId="9" priority="2">
      <formula>AND(DAY(B19)&gt;=1,DAY(B19)&lt;=15)</formula>
    </cfRule>
  </conditionalFormatting>
  <dataValidations count="8">
    <dataValidation allowBlank="1" showInputMessage="1" showErrorMessage="1" prompt="This row contains weekday names for this calendar. This cell contains the starting day of the week. To change week start day, select a new weekday in January worksheet cell L5." sqref="B3" xr:uid="{00000000-0002-0000-0400-000007000000}"/>
    <dataValidation allowBlank="1" showInputMessage="1" prompt="Enter monthly Notes in cell below" sqref="D25:D26 E25:H25" xr:uid="{47CB1F3F-03CF-4125-BD5D-872F43D73D91}"/>
    <dataValidation allowBlank="1" showInputMessage="1" prompt="Enter monthly Notes in this cell" sqref="D27:H27" xr:uid="{A88F6539-9BBD-4624-A6E5-A2556AA16C33}"/>
    <dataValidation allowBlank="1" showInputMessage="1" showErrorMessage="1" prompt="This row &amp; rows 7, 9, 11, 13, &amp; 15 are cells for entering daily notes related to the calendar day in the cell above." sqref="B5" xr:uid="{00000000-0002-0000-0400-000004000000}"/>
    <dataValidation allowBlank="1" showInputMessage="1" showErrorMessage="1" prompt="This row &amp; rows 6, 8, 10, 12 &amp; 14 contain calendar days of the week. If this cell doesn’t contain the number 1, then it is a day from the previous month. Enter notes in cell D15." sqref="B4" xr:uid="{00000000-0002-0000-0400-000003000000}"/>
    <dataValidation allowBlank="1" showInputMessage="1" showErrorMessage="1" prompt="May month calendar" sqref="A1" xr:uid="{00000000-0002-0000-0400-000002000000}"/>
    <dataValidation allowBlank="1" showInputMessage="1" showErrorMessage="1" prompt="The year in this cell is automatically updated based on year entered in January worksheet. Calendar below has dates for previous and next month with lighter font shade" sqref="B2:D2" xr:uid="{00000000-0002-0000-0400-000001000000}"/>
    <dataValidation allowBlank="1" showInputMessage="1" showErrorMessage="1" prompt="Automatically determined weekday" sqref="C3:H3" xr:uid="{00000000-0002-0000-0400-000000000000}"/>
  </dataValidations>
  <hyperlinks>
    <hyperlink ref="B10:F10" r:id="rId1" display="Click here for PDF timetable" xr:uid="{97B4B8C3-FF2A-484E-8BDF-BF0B8729EDAB}"/>
    <hyperlink ref="B15:F15" r:id="rId2" display="Click here for PDF timetable" xr:uid="{1A7653FA-E040-4DC0-8D3F-5AD7DD518188}"/>
    <hyperlink ref="B16:F16" r:id="rId3" display="Click here for Excel timetable" xr:uid="{1F669E1E-9C96-434F-A4B6-C75526018AF2}"/>
    <hyperlink ref="B11:F11" r:id="rId4" display="Click here for Excel timetable" xr:uid="{7EDB04CE-F632-4D63-BFF7-2C3F601F9E97}"/>
    <hyperlink ref="B21:F21" r:id="rId5" display="Click here for PDF timetable" xr:uid="{D407A974-D843-4060-9FC0-17D48AEAA93A}"/>
    <hyperlink ref="B22:F22" r:id="rId6" display="Click here for Excel timetable" xr:uid="{F5DD8ADC-B8B7-4B94-AE89-231754A12547}"/>
  </hyperlinks>
  <printOptions horizontalCentered="1"/>
  <pageMargins left="0.25" right="0.25" top="0.5" bottom="0.5" header="0.3" footer="0.3"/>
  <pageSetup scale="76" orientation="landscape" r:id="rId7"/>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54188-8F3F-4D8C-9D1A-BC61C2ADE540}">
  <sheetPr>
    <tabColor theme="7" tint="0.59999389629810485"/>
    <pageSetUpPr fitToPage="1"/>
  </sheetPr>
  <dimension ref="B1:I29"/>
  <sheetViews>
    <sheetView showGridLines="0" topLeftCell="A4" zoomScaleNormal="100" workbookViewId="0">
      <selection activeCell="L14" sqref="L14"/>
    </sheetView>
  </sheetViews>
  <sheetFormatPr defaultColWidth="10" defaultRowHeight="15" x14ac:dyDescent="0.25"/>
  <cols>
    <col min="1" max="1" width="1.85546875" style="1" customWidth="1"/>
    <col min="2" max="8" width="19" style="1" customWidth="1"/>
    <col min="9" max="9" width="11.28515625" style="1" customWidth="1"/>
    <col min="10" max="10" width="9.85546875" style="1" customWidth="1"/>
    <col min="11" max="16384" width="10" style="1"/>
  </cols>
  <sheetData>
    <row r="1" spans="2:9" ht="9" customHeight="1" x14ac:dyDescent="0.25">
      <c r="I1" s="1" t="s">
        <v>22</v>
      </c>
    </row>
    <row r="2" spans="2:9" ht="96" customHeight="1" x14ac:dyDescent="0.25">
      <c r="B2" s="298" t="str">
        <f>"June "&amp;CalendarYear</f>
        <v>June 2027</v>
      </c>
      <c r="C2" s="298"/>
      <c r="D2" s="298"/>
      <c r="E2" s="305" t="s">
        <v>23</v>
      </c>
      <c r="F2" s="305"/>
      <c r="G2" s="305"/>
      <c r="H2" s="305"/>
    </row>
    <row r="3" spans="2:9" s="9" customFormat="1" ht="24" customHeight="1" thickBot="1" x14ac:dyDescent="0.3">
      <c r="B3" s="12" t="str">
        <f>WeekStart</f>
        <v>Monday</v>
      </c>
      <c r="C3" s="11" t="str">
        <f t="shared" ref="C3:H3" si="0">TEXT(C4,"dddd")</f>
        <v>Tuesday</v>
      </c>
      <c r="D3" s="11" t="str">
        <f t="shared" si="0"/>
        <v>Wednesday</v>
      </c>
      <c r="E3" s="11" t="str">
        <f t="shared" si="0"/>
        <v>Thursday</v>
      </c>
      <c r="F3" s="11" t="str">
        <f t="shared" si="0"/>
        <v>Friday</v>
      </c>
      <c r="G3" s="11" t="str">
        <f t="shared" si="0"/>
        <v>Saturday</v>
      </c>
      <c r="H3" s="10" t="str">
        <f t="shared" si="0"/>
        <v>Sunday</v>
      </c>
    </row>
    <row r="4" spans="2:9" s="4" customFormat="1" ht="24" customHeight="1" x14ac:dyDescent="0.25">
      <c r="B4" s="70">
        <f t="array" ref="B4:H4">DaysAndWeeks+DATE(CalendarYear,6,1)-WEEKDAY(DATE(CalendarYear,6,1),(WeekStart="Monday")+1)+1</f>
        <v>46538</v>
      </c>
      <c r="C4" s="71">
        <v>46539</v>
      </c>
      <c r="D4" s="71">
        <v>46540</v>
      </c>
      <c r="E4" s="71">
        <v>46541</v>
      </c>
      <c r="F4" s="72">
        <v>46542</v>
      </c>
      <c r="G4" s="84">
        <v>46543</v>
      </c>
      <c r="H4" s="85">
        <v>46544</v>
      </c>
    </row>
    <row r="5" spans="2:9" s="2" customFormat="1" ht="15.75" customHeight="1" x14ac:dyDescent="0.25">
      <c r="B5" s="453" t="s">
        <v>42</v>
      </c>
      <c r="C5" s="445"/>
      <c r="D5" s="445"/>
      <c r="E5" s="445"/>
      <c r="F5" s="454"/>
      <c r="G5" s="422"/>
      <c r="H5" s="436"/>
    </row>
    <row r="6" spans="2:9" s="2" customFormat="1" ht="12.75" customHeight="1" x14ac:dyDescent="0.25">
      <c r="B6" s="458" t="s">
        <v>47</v>
      </c>
      <c r="C6" s="463"/>
      <c r="D6" s="463"/>
      <c r="E6" s="463"/>
      <c r="F6" s="464"/>
      <c r="G6" s="422"/>
      <c r="H6" s="436"/>
    </row>
    <row r="7" spans="2:9" s="2" customFormat="1" ht="14.45" customHeight="1" thickBot="1" x14ac:dyDescent="0.3">
      <c r="B7" s="455" t="s">
        <v>44</v>
      </c>
      <c r="C7" s="456"/>
      <c r="D7" s="456"/>
      <c r="E7" s="456"/>
      <c r="F7" s="457"/>
      <c r="G7" s="422"/>
      <c r="H7" s="436"/>
    </row>
    <row r="8" spans="2:9" s="2" customFormat="1" ht="15.75" x14ac:dyDescent="0.25">
      <c r="B8" s="68"/>
      <c r="C8" s="453" t="s">
        <v>45</v>
      </c>
      <c r="D8" s="445"/>
      <c r="E8" s="445"/>
      <c r="F8" s="454"/>
      <c r="G8" s="422"/>
      <c r="H8" s="436"/>
    </row>
    <row r="9" spans="2:9" s="2" customFormat="1" ht="15.75" thickBot="1" x14ac:dyDescent="0.3">
      <c r="B9" s="68"/>
      <c r="C9" s="424" t="s">
        <v>38</v>
      </c>
      <c r="D9" s="425"/>
      <c r="E9" s="425"/>
      <c r="F9" s="426"/>
      <c r="G9" s="422"/>
      <c r="H9" s="436"/>
    </row>
    <row r="10" spans="2:9" s="4" customFormat="1" ht="24" customHeight="1" x14ac:dyDescent="0.25">
      <c r="B10" s="73">
        <f t="array" ref="B10:H10">DaysAndWeeks+DATE(CalendarYear,6,1)-WEEKDAY(DATE(CalendarYear,6,1),(WeekStart="Monday")+1)+8</f>
        <v>46545</v>
      </c>
      <c r="C10" s="74">
        <v>46546</v>
      </c>
      <c r="D10" s="74">
        <v>46547</v>
      </c>
      <c r="E10" s="74">
        <v>46548</v>
      </c>
      <c r="F10" s="75">
        <v>46549</v>
      </c>
      <c r="G10" s="86">
        <v>46550</v>
      </c>
      <c r="H10" s="87">
        <v>46551</v>
      </c>
    </row>
    <row r="11" spans="2:9" s="2" customFormat="1" ht="15.75" customHeight="1" x14ac:dyDescent="0.25">
      <c r="B11" s="453" t="s">
        <v>42</v>
      </c>
      <c r="C11" s="445"/>
      <c r="D11" s="445"/>
      <c r="E11" s="445"/>
      <c r="F11" s="454"/>
      <c r="G11" s="459"/>
      <c r="H11" s="461"/>
    </row>
    <row r="12" spans="2:9" s="2" customFormat="1" ht="12.75" customHeight="1" x14ac:dyDescent="0.25">
      <c r="B12" s="458" t="s">
        <v>47</v>
      </c>
      <c r="C12" s="463"/>
      <c r="D12" s="463"/>
      <c r="E12" s="463"/>
      <c r="F12" s="464"/>
      <c r="G12" s="459"/>
      <c r="H12" s="461"/>
    </row>
    <row r="13" spans="2:9" s="2" customFormat="1" ht="14.45" customHeight="1" thickBot="1" x14ac:dyDescent="0.3">
      <c r="B13" s="458" t="s">
        <v>44</v>
      </c>
      <c r="C13" s="456"/>
      <c r="D13" s="448"/>
      <c r="E13" s="456"/>
      <c r="F13" s="457"/>
      <c r="G13" s="459"/>
      <c r="H13" s="461"/>
    </row>
    <row r="14" spans="2:9" s="2" customFormat="1" ht="45.75" customHeight="1" x14ac:dyDescent="0.25">
      <c r="B14" s="251" t="s">
        <v>46</v>
      </c>
      <c r="C14" s="250"/>
      <c r="D14" s="251" t="s">
        <v>46</v>
      </c>
      <c r="E14" s="253"/>
      <c r="F14" s="231" t="s">
        <v>46</v>
      </c>
      <c r="G14" s="459"/>
      <c r="H14" s="461"/>
    </row>
    <row r="15" spans="2:9" s="2" customFormat="1" ht="15" customHeight="1" thickBot="1" x14ac:dyDescent="0.3">
      <c r="B15" s="252" t="s">
        <v>38</v>
      </c>
      <c r="C15" s="246"/>
      <c r="D15" s="252" t="s">
        <v>38</v>
      </c>
      <c r="E15" s="254"/>
      <c r="F15" s="248" t="s">
        <v>38</v>
      </c>
      <c r="G15" s="460"/>
      <c r="H15" s="462"/>
    </row>
    <row r="16" spans="2:9" s="2" customFormat="1" ht="32.25" thickBot="1" x14ac:dyDescent="0.3">
      <c r="B16" s="249"/>
      <c r="C16" s="246"/>
      <c r="D16" s="247"/>
      <c r="E16" s="242" t="s">
        <v>73</v>
      </c>
      <c r="F16" s="245" t="s">
        <v>74</v>
      </c>
      <c r="G16" s="216"/>
      <c r="H16" s="217"/>
    </row>
    <row r="17" spans="2:8" s="4" customFormat="1" ht="24" customHeight="1" x14ac:dyDescent="0.25">
      <c r="B17" s="236">
        <f t="array" ref="B17:H17">DaysAndWeeks+DATE(CalendarYear,6,1)-WEEKDAY(DATE(CalendarYear,6,1),(WeekStart="Monday")+1)+15</f>
        <v>46552</v>
      </c>
      <c r="C17" s="237">
        <v>46553</v>
      </c>
      <c r="D17" s="238">
        <v>46554</v>
      </c>
      <c r="E17" s="239">
        <v>46555</v>
      </c>
      <c r="F17" s="240">
        <v>46556</v>
      </c>
      <c r="G17" s="235">
        <v>46557</v>
      </c>
      <c r="H17" s="88">
        <v>46558</v>
      </c>
    </row>
    <row r="18" spans="2:8" s="2" customFormat="1" ht="15.75" customHeight="1" x14ac:dyDescent="0.25">
      <c r="B18" s="444" t="s">
        <v>42</v>
      </c>
      <c r="C18" s="445"/>
      <c r="D18" s="445"/>
      <c r="E18" s="445"/>
      <c r="F18" s="446"/>
      <c r="G18" s="422"/>
      <c r="H18" s="436"/>
    </row>
    <row r="19" spans="2:8" s="2" customFormat="1" ht="12.75" customHeight="1" x14ac:dyDescent="0.25">
      <c r="B19" s="447" t="s">
        <v>47</v>
      </c>
      <c r="C19" s="448"/>
      <c r="D19" s="448"/>
      <c r="E19" s="448"/>
      <c r="F19" s="449"/>
      <c r="G19" s="422"/>
      <c r="H19" s="436"/>
    </row>
    <row r="20" spans="2:8" s="2" customFormat="1" ht="13.5" customHeight="1" thickBot="1" x14ac:dyDescent="0.3">
      <c r="B20" s="450" t="s">
        <v>44</v>
      </c>
      <c r="C20" s="451"/>
      <c r="D20" s="451"/>
      <c r="E20" s="451"/>
      <c r="F20" s="452"/>
      <c r="G20" s="422"/>
      <c r="H20" s="436"/>
    </row>
    <row r="21" spans="2:8" s="2" customFormat="1" ht="28.5" customHeight="1" x14ac:dyDescent="0.25">
      <c r="B21" s="233"/>
      <c r="C21" s="438" t="s">
        <v>72</v>
      </c>
      <c r="D21" s="439"/>
      <c r="E21" s="243"/>
      <c r="F21" s="442" t="s">
        <v>72</v>
      </c>
      <c r="G21" s="422"/>
      <c r="H21" s="436"/>
    </row>
    <row r="22" spans="2:8" s="2" customFormat="1" ht="13.5" customHeight="1" thickBot="1" x14ac:dyDescent="0.3">
      <c r="B22" s="233"/>
      <c r="C22" s="440" t="s">
        <v>38</v>
      </c>
      <c r="D22" s="441"/>
      <c r="E22" s="69"/>
      <c r="F22" s="443"/>
      <c r="G22" s="423"/>
      <c r="H22" s="437"/>
    </row>
    <row r="23" spans="2:8" s="4" customFormat="1" ht="24" customHeight="1" x14ac:dyDescent="0.25">
      <c r="B23" s="234">
        <f t="array" ref="B23:H23">DaysAndWeeks+DATE(CalendarYear,6,1)-WEEKDAY(DATE(CalendarYear,6,1),(WeekStart="Monday")+1)+22</f>
        <v>46559</v>
      </c>
      <c r="C23" s="244">
        <v>46560</v>
      </c>
      <c r="D23" s="241">
        <v>46561</v>
      </c>
      <c r="E23" s="143">
        <v>46562</v>
      </c>
      <c r="F23" s="241">
        <v>46563</v>
      </c>
      <c r="G23" s="144">
        <v>46564</v>
      </c>
      <c r="H23" s="89">
        <v>46565</v>
      </c>
    </row>
    <row r="24" spans="2:8" s="2" customFormat="1" ht="56.1" customHeight="1" thickBot="1" x14ac:dyDescent="0.3">
      <c r="B24" s="232"/>
      <c r="C24" s="50"/>
      <c r="D24" s="76" t="s">
        <v>48</v>
      </c>
      <c r="E24" s="215"/>
      <c r="F24" s="230" t="s">
        <v>49</v>
      </c>
      <c r="G24" s="213"/>
      <c r="H24" s="214"/>
    </row>
    <row r="25" spans="2:8" s="4" customFormat="1" ht="24" customHeight="1" x14ac:dyDescent="0.25">
      <c r="B25" s="234">
        <f t="array" ref="B25:H25">DaysAndWeeks+DATE(CalendarYear,6,1)-WEEKDAY(DATE(CalendarYear,6,1),(WeekStart="Monday")+1)+29</f>
        <v>46566</v>
      </c>
      <c r="C25" s="141">
        <v>46567</v>
      </c>
      <c r="D25" s="42">
        <v>46568</v>
      </c>
      <c r="E25" s="7">
        <v>46569</v>
      </c>
      <c r="F25" s="42">
        <v>46570</v>
      </c>
      <c r="G25" s="90">
        <v>46571</v>
      </c>
      <c r="H25" s="90">
        <v>46572</v>
      </c>
    </row>
    <row r="26" spans="2:8" s="2" customFormat="1" ht="56.1" customHeight="1" thickBot="1" x14ac:dyDescent="0.3">
      <c r="B26" s="232"/>
      <c r="C26" s="142"/>
      <c r="D26" s="66"/>
      <c r="E26" s="66"/>
      <c r="F26" s="66"/>
      <c r="G26" s="91"/>
      <c r="H26" s="91"/>
    </row>
    <row r="27" spans="2:8" s="4" customFormat="1" ht="24" customHeight="1" x14ac:dyDescent="0.25">
      <c r="B27" s="43">
        <f t="array" ref="B27:C27">DaysAndWeeks+DATE(CalendarYear,6,1)-WEEKDAY(DATE(CalendarYear,6,1),(WeekStart="Monday")+1)+36</f>
        <v>46573</v>
      </c>
      <c r="C27" s="81">
        <v>46574</v>
      </c>
      <c r="D27" s="430" t="s">
        <v>25</v>
      </c>
      <c r="E27" s="431"/>
      <c r="F27" s="431"/>
      <c r="G27" s="431"/>
      <c r="H27" s="432"/>
    </row>
    <row r="28" spans="2:8" s="4" customFormat="1" ht="69" customHeight="1" x14ac:dyDescent="0.25">
      <c r="B28" s="43"/>
      <c r="C28" s="44"/>
      <c r="D28" s="433" t="s">
        <v>43</v>
      </c>
      <c r="E28" s="434"/>
      <c r="F28" s="434"/>
      <c r="G28" s="434"/>
      <c r="H28" s="435"/>
    </row>
    <row r="29" spans="2:8" s="2" customFormat="1" ht="40.5" customHeight="1" thickBot="1" x14ac:dyDescent="0.3">
      <c r="B29" s="3"/>
      <c r="C29" s="50"/>
      <c r="D29" s="427" t="s">
        <v>21</v>
      </c>
      <c r="E29" s="428"/>
      <c r="F29" s="428"/>
      <c r="G29" s="428"/>
      <c r="H29" s="429"/>
    </row>
  </sheetData>
  <mergeCells count="25">
    <mergeCell ref="E2:H2"/>
    <mergeCell ref="B5:F5"/>
    <mergeCell ref="B11:F11"/>
    <mergeCell ref="B7:F7"/>
    <mergeCell ref="B13:F13"/>
    <mergeCell ref="H5:H9"/>
    <mergeCell ref="G11:G15"/>
    <mergeCell ref="H11:H15"/>
    <mergeCell ref="B2:D2"/>
    <mergeCell ref="C8:F8"/>
    <mergeCell ref="B6:F6"/>
    <mergeCell ref="G5:G9"/>
    <mergeCell ref="B12:F12"/>
    <mergeCell ref="G18:G22"/>
    <mergeCell ref="C9:F9"/>
    <mergeCell ref="D29:H29"/>
    <mergeCell ref="D27:H27"/>
    <mergeCell ref="D28:H28"/>
    <mergeCell ref="H18:H22"/>
    <mergeCell ref="C21:D21"/>
    <mergeCell ref="C22:D22"/>
    <mergeCell ref="F21:F22"/>
    <mergeCell ref="B18:F18"/>
    <mergeCell ref="B19:F19"/>
    <mergeCell ref="B20:F20"/>
  </mergeCells>
  <conditionalFormatting sqref="B23">
    <cfRule type="expression" dxfId="8" priority="2">
      <formula>AND(DAY(B23)&gt;=1,DAY(B23)&lt;=15)</formula>
    </cfRule>
  </conditionalFormatting>
  <conditionalFormatting sqref="B27:C28">
    <cfRule type="expression" dxfId="7" priority="4">
      <formula>AND(DAY(B27)&gt;=1,DAY(B27)&lt;=15)</formula>
    </cfRule>
  </conditionalFormatting>
  <conditionalFormatting sqref="B4:G4">
    <cfRule type="expression" dxfId="6" priority="3">
      <formula>DAY(B4)&gt;8</formula>
    </cfRule>
  </conditionalFormatting>
  <conditionalFormatting sqref="B25:H25">
    <cfRule type="expression" dxfId="5" priority="1">
      <formula>AND(DAY(B25)&gt;=1,DAY(B25)&lt;=15)</formula>
    </cfRule>
  </conditionalFormatting>
  <dataValidations count="7">
    <dataValidation allowBlank="1" showInputMessage="1" showErrorMessage="1" prompt="This row &amp; rows 6, 8, 10, 12 &amp; 14 contain calendar days of the week. If this cell doesn’t contain the number 1, then it is a day from the previous month. Enter notes in cell D15." sqref="B4" xr:uid="{00000000-0002-0000-0500-000007000000}"/>
    <dataValidation allowBlank="1" showInputMessage="1" prompt="Enter monthly Notes in this cell" sqref="D29:H29" xr:uid="{2FEB3F66-FBFB-4484-823E-B53D6D926645}"/>
    <dataValidation allowBlank="1" showInputMessage="1" prompt="Enter monthly Notes in cell below" sqref="D27:H27 D28" xr:uid="{00000000-0002-0000-0500-000004000000}"/>
    <dataValidation allowBlank="1" showInputMessage="1" showErrorMessage="1" prompt="This row contains weekday names for this calendar. This cell contains the starting day of the week. To change week start day, select a new weekday in January worksheet cell L5." sqref="B3" xr:uid="{00000000-0002-0000-0500-000003000000}"/>
    <dataValidation allowBlank="1" showInputMessage="1" showErrorMessage="1" prompt="The year in this cell is automatically updated based on year entered in January worksheet. Calendar below has dates for previous and next month with lighter font shade" sqref="B2:D2" xr:uid="{00000000-0002-0000-0500-000002000000}"/>
    <dataValidation allowBlank="1" showInputMessage="1" showErrorMessage="1" prompt="June month calendar" sqref="A1" xr:uid="{00000000-0002-0000-0500-000001000000}"/>
    <dataValidation allowBlank="1" showInputMessage="1" showErrorMessage="1" prompt="Automatically determined weekday" sqref="C3:H3" xr:uid="{00000000-0002-0000-0500-000000000000}"/>
  </dataValidations>
  <hyperlinks>
    <hyperlink ref="D15:F15" r:id="rId1" location="1720615965854-6ce0b604-b5c3" display="Click here for timetable (available 2 weeks before) " xr:uid="{ECC5520E-8561-4758-8362-AF064622A25C}"/>
    <hyperlink ref="C9:F9" r:id="rId2" location="1720615965854-6ce0b604-b5c3" display="Click here for timetable (available 2 weeks before) " xr:uid="{FDA53535-2D93-4E7F-AF50-12EF82F0B55D}"/>
    <hyperlink ref="B6:F6" r:id="rId3" display="Click here for PDF timetable " xr:uid="{3E0866AA-A645-4FDD-9432-5761E5098D8F}"/>
    <hyperlink ref="B7:F7" r:id="rId4" display="Click here for Excel timetable " xr:uid="{9034A26C-301B-42B2-83EC-FFFC94FABE52}"/>
    <hyperlink ref="B12:F12" r:id="rId5" display="Click here for PDF timetable " xr:uid="{8EAEF74A-AB52-4DBF-8E51-7C3D6EB9F12F}"/>
    <hyperlink ref="B13:F13" r:id="rId6" display="Click here for Excel timetable " xr:uid="{E2FDFCAD-7BB0-42A4-A3AB-49E1C9F59417}"/>
    <hyperlink ref="B19:D19" r:id="rId7" display="Click here for PDF timetable " xr:uid="{BEAB5959-7EC5-4297-8FE8-448ECDDD46F2}"/>
    <hyperlink ref="B20:D20" r:id="rId8" display="Click here for Excel timetable " xr:uid="{19C3431E-6B5A-41C6-B8E0-FD3774E33A3F}"/>
    <hyperlink ref="F15" r:id="rId9" location="1720615965854-6ce0b604-b5c3" xr:uid="{926C288F-515E-4B4C-9AF2-C6C94DEBB651}"/>
    <hyperlink ref="B15" r:id="rId10" location="1720615965854-6ce0b604-b5c3" xr:uid="{51DC5B02-6F30-4BB2-8F43-6DE81665A01C}"/>
  </hyperlinks>
  <printOptions horizontalCentered="1"/>
  <pageMargins left="0.25" right="0.25" top="0.5" bottom="0.5" header="0.3" footer="0.3"/>
  <pageSetup scale="70" orientation="landscape" r:id="rId1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93965-1873-45A6-BE33-28963A72D46D}">
  <sheetPr>
    <tabColor theme="7" tint="0.59999389629810485"/>
    <pageSetUpPr fitToPage="1"/>
  </sheetPr>
  <dimension ref="B1:I15"/>
  <sheetViews>
    <sheetView showGridLines="0" zoomScaleNormal="100" workbookViewId="0">
      <selection activeCell="K16" sqref="K16"/>
    </sheetView>
  </sheetViews>
  <sheetFormatPr defaultColWidth="10" defaultRowHeight="15" x14ac:dyDescent="0.25"/>
  <cols>
    <col min="1" max="1" width="1.85546875" style="1" customWidth="1"/>
    <col min="2" max="8" width="19" style="1" customWidth="1"/>
    <col min="9" max="9" width="1.85546875" style="1" customWidth="1"/>
    <col min="10" max="10" width="9.85546875" style="1" customWidth="1"/>
    <col min="11" max="16384" width="10" style="1"/>
  </cols>
  <sheetData>
    <row r="1" spans="2:9" ht="9" customHeight="1" x14ac:dyDescent="0.25">
      <c r="I1" s="1" t="s">
        <v>22</v>
      </c>
    </row>
    <row r="2" spans="2:9" ht="96" customHeight="1" x14ac:dyDescent="0.25">
      <c r="B2" s="298" t="str">
        <f>"July "&amp;CalendarYear</f>
        <v>July 2027</v>
      </c>
      <c r="C2" s="298"/>
      <c r="D2" s="298"/>
      <c r="E2" s="305" t="s">
        <v>23</v>
      </c>
      <c r="F2" s="305"/>
      <c r="G2" s="305"/>
      <c r="H2" s="305"/>
    </row>
    <row r="3" spans="2:9" s="9" customFormat="1" ht="24" customHeight="1" x14ac:dyDescent="0.25">
      <c r="B3" s="12" t="str">
        <f>WeekStart</f>
        <v>Monday</v>
      </c>
      <c r="C3" s="11" t="str">
        <f t="shared" ref="C3:H3" si="0">TEXT(C4,"dddd")</f>
        <v>Tuesday</v>
      </c>
      <c r="D3" s="11" t="str">
        <f t="shared" si="0"/>
        <v>Wednesday</v>
      </c>
      <c r="E3" s="11" t="str">
        <f t="shared" si="0"/>
        <v>Thursday</v>
      </c>
      <c r="F3" s="11" t="str">
        <f t="shared" si="0"/>
        <v>Friday</v>
      </c>
      <c r="G3" s="11" t="str">
        <f t="shared" si="0"/>
        <v>Saturday</v>
      </c>
      <c r="H3" s="10" t="str">
        <f t="shared" si="0"/>
        <v>Sunday</v>
      </c>
    </row>
    <row r="4" spans="2:9" s="4" customFormat="1" ht="24" customHeight="1" x14ac:dyDescent="0.25">
      <c r="B4" s="8">
        <f t="array" ref="B4:H4">DaysAndWeeks+DATE(CalendarYear,7,1)-WEEKDAY(DATE(CalendarYear,7,1),(WeekStart="Monday")+1)+1</f>
        <v>46566</v>
      </c>
      <c r="C4" s="8">
        <v>46567</v>
      </c>
      <c r="D4" s="8">
        <v>46568</v>
      </c>
      <c r="E4" s="8">
        <v>46569</v>
      </c>
      <c r="F4" s="8">
        <v>46570</v>
      </c>
      <c r="G4" s="123">
        <v>46571</v>
      </c>
      <c r="H4" s="123">
        <v>46572</v>
      </c>
    </row>
    <row r="5" spans="2:9" s="2" customFormat="1" ht="56.1" customHeight="1" x14ac:dyDescent="0.25">
      <c r="B5" s="6"/>
      <c r="C5" s="6"/>
      <c r="D5" s="6"/>
      <c r="E5" s="6"/>
      <c r="F5" s="6"/>
      <c r="G5" s="124"/>
      <c r="H5" s="124"/>
    </row>
    <row r="6" spans="2:9" s="4" customFormat="1" ht="24" customHeight="1" x14ac:dyDescent="0.25">
      <c r="B6" s="5">
        <f t="array" ref="B6:H6">DaysAndWeeks+DATE(CalendarYear,7,1)-WEEKDAY(DATE(CalendarYear,7,1),(WeekStart="Monday")+1)+8</f>
        <v>46573</v>
      </c>
      <c r="C6" s="5">
        <v>46574</v>
      </c>
      <c r="D6" s="5">
        <v>46575</v>
      </c>
      <c r="E6" s="5">
        <v>46576</v>
      </c>
      <c r="F6" s="5">
        <v>46577</v>
      </c>
      <c r="G6" s="89">
        <v>46578</v>
      </c>
      <c r="H6" s="89">
        <v>46579</v>
      </c>
    </row>
    <row r="7" spans="2:9" s="2" customFormat="1" ht="56.1" customHeight="1" x14ac:dyDescent="0.25">
      <c r="B7" s="3"/>
      <c r="C7" s="3"/>
      <c r="D7" s="3"/>
      <c r="E7" s="3"/>
      <c r="F7" s="3"/>
      <c r="G7" s="125"/>
      <c r="H7" s="125"/>
    </row>
    <row r="8" spans="2:9" s="4" customFormat="1" ht="24" customHeight="1" x14ac:dyDescent="0.25">
      <c r="B8" s="7">
        <f t="array" ref="B8:H8">DaysAndWeeks+DATE(CalendarYear,7,1)-WEEKDAY(DATE(CalendarYear,7,1),(WeekStart="Monday")+1)+15</f>
        <v>46580</v>
      </c>
      <c r="C8" s="7">
        <v>46581</v>
      </c>
      <c r="D8" s="7">
        <v>46582</v>
      </c>
      <c r="E8" s="7">
        <v>46583</v>
      </c>
      <c r="F8" s="7">
        <v>46584</v>
      </c>
      <c r="G8" s="90">
        <v>46585</v>
      </c>
      <c r="H8" s="90">
        <v>46586</v>
      </c>
    </row>
    <row r="9" spans="2:9" s="2" customFormat="1" ht="56.1" customHeight="1" x14ac:dyDescent="0.25">
      <c r="B9" s="465" t="s">
        <v>50</v>
      </c>
      <c r="C9" s="466"/>
      <c r="D9" s="466"/>
      <c r="E9" s="466"/>
      <c r="F9" s="467"/>
      <c r="G9" s="124"/>
      <c r="H9" s="124"/>
    </row>
    <row r="10" spans="2:9" s="4" customFormat="1" ht="24" customHeight="1" x14ac:dyDescent="0.25">
      <c r="B10" s="5">
        <f t="array" ref="B10:H10">DaysAndWeeks+DATE(CalendarYear,7,1)-WEEKDAY(DATE(CalendarYear,7,1),(WeekStart="Monday")+1)+22</f>
        <v>46587</v>
      </c>
      <c r="C10" s="5">
        <v>46588</v>
      </c>
      <c r="D10" s="5">
        <v>46589</v>
      </c>
      <c r="E10" s="5">
        <v>46590</v>
      </c>
      <c r="F10" s="5">
        <v>46591</v>
      </c>
      <c r="G10" s="89">
        <v>46592</v>
      </c>
      <c r="H10" s="89">
        <v>46593</v>
      </c>
    </row>
    <row r="11" spans="2:9" s="2" customFormat="1" ht="56.1" customHeight="1" x14ac:dyDescent="0.25">
      <c r="B11" s="465" t="s">
        <v>50</v>
      </c>
      <c r="C11" s="466"/>
      <c r="D11" s="466"/>
      <c r="E11" s="466"/>
      <c r="F11" s="467"/>
      <c r="G11" s="125"/>
      <c r="H11" s="125"/>
    </row>
    <row r="12" spans="2:9" s="4" customFormat="1" ht="24" customHeight="1" x14ac:dyDescent="0.25">
      <c r="B12" s="7">
        <f t="array" ref="B12:H12">DaysAndWeeks+DATE(CalendarYear,7,1)-WEEKDAY(DATE(CalendarYear,7,1),(WeekStart="Monday")+1)+29</f>
        <v>46594</v>
      </c>
      <c r="C12" s="7">
        <v>46595</v>
      </c>
      <c r="D12" s="7">
        <v>46596</v>
      </c>
      <c r="E12" s="7">
        <v>46597</v>
      </c>
      <c r="F12" s="7">
        <v>46598</v>
      </c>
      <c r="G12" s="90">
        <v>46599</v>
      </c>
      <c r="H12" s="90">
        <v>46600</v>
      </c>
    </row>
    <row r="13" spans="2:9" s="2" customFormat="1" ht="56.1" customHeight="1" thickBot="1" x14ac:dyDescent="0.3">
      <c r="B13" s="465" t="s">
        <v>50</v>
      </c>
      <c r="C13" s="466"/>
      <c r="D13" s="466"/>
      <c r="E13" s="466"/>
      <c r="F13" s="467"/>
      <c r="G13" s="124"/>
      <c r="H13" s="124"/>
    </row>
    <row r="14" spans="2:9" s="4" customFormat="1" ht="24" customHeight="1" x14ac:dyDescent="0.25">
      <c r="B14" s="5">
        <f t="array" ref="B14:C14">DaysAndWeeks+DATE(CalendarYear,7,1)-WEEKDAY(DATE(CalendarYear,7,1),(WeekStart="Monday")+1)+36</f>
        <v>46601</v>
      </c>
      <c r="C14" s="5">
        <v>46602</v>
      </c>
      <c r="D14" s="430" t="s">
        <v>25</v>
      </c>
      <c r="E14" s="431"/>
      <c r="F14" s="431"/>
      <c r="G14" s="431"/>
      <c r="H14" s="432"/>
    </row>
    <row r="15" spans="2:9" s="2" customFormat="1" ht="56.1" customHeight="1" thickBot="1" x14ac:dyDescent="0.3">
      <c r="B15" s="3"/>
      <c r="C15" s="3"/>
      <c r="D15" s="302" t="s">
        <v>21</v>
      </c>
      <c r="E15" s="303"/>
      <c r="F15" s="303"/>
      <c r="G15" s="303"/>
      <c r="H15" s="304"/>
    </row>
  </sheetData>
  <mergeCells count="7">
    <mergeCell ref="B2:D2"/>
    <mergeCell ref="D14:H14"/>
    <mergeCell ref="D15:H15"/>
    <mergeCell ref="E2:H2"/>
    <mergeCell ref="B9:F9"/>
    <mergeCell ref="B11:F11"/>
    <mergeCell ref="B13:F13"/>
  </mergeCells>
  <conditionalFormatting sqref="B4:G4">
    <cfRule type="expression" dxfId="4" priority="1">
      <formula>DAY(B4)&gt;8</formula>
    </cfRule>
  </conditionalFormatting>
  <conditionalFormatting sqref="B12:H12 B14:C14">
    <cfRule type="expression" dxfId="3" priority="2">
      <formula>AND(DAY(B12)&gt;=1,DAY(B12)&lt;=15)</formula>
    </cfRule>
  </conditionalFormatting>
  <dataValidations count="8">
    <dataValidation allowBlank="1" showInputMessage="1" showErrorMessage="1" prompt="This row contains weekday names for this calendar. This cell contains the starting day of the week. To change week start day, select a new weekday in January worksheet cell L5." sqref="B3" xr:uid="{00000000-0002-0000-0600-000007000000}"/>
    <dataValidation allowBlank="1" showInputMessage="1" prompt="Enter monthly Notes in cell below" sqref="D14:H14" xr:uid="{0815D4C6-8435-4329-99E6-566810293E6A}"/>
    <dataValidation allowBlank="1" showInputMessage="1" prompt="Enter monthly Notes in this cell" sqref="D15:H15" xr:uid="{2F678159-CBA3-4EDA-B7D2-FA0918243963}"/>
    <dataValidation allowBlank="1" showInputMessage="1" showErrorMessage="1" prompt="This row &amp; rows 7, 9, 11, 13, &amp; 15 are cells for entering daily notes related to the calendar day in the cell above." sqref="B5" xr:uid="{00000000-0002-0000-0600-000004000000}"/>
    <dataValidation allowBlank="1" showInputMessage="1" showErrorMessage="1" prompt="This row &amp; rows 6, 8, 10, 12 &amp; 14 contain calendar days of the week. If this cell doesn’t contain the number 1, then it is a day from the previous month. Enter notes in cell D15." sqref="B4" xr:uid="{00000000-0002-0000-0600-000003000000}"/>
    <dataValidation allowBlank="1" showInputMessage="1" showErrorMessage="1" prompt="The year in this cell is automatically updated based on year entered in January worksheet. Calendar below has dates for previous and next month with lighter font shade" sqref="B2:D2" xr:uid="{00000000-0002-0000-0600-000002000000}"/>
    <dataValidation allowBlank="1" showInputMessage="1" showErrorMessage="1" prompt="July month calendar" sqref="A1" xr:uid="{00000000-0002-0000-0600-000001000000}"/>
    <dataValidation allowBlank="1" showInputMessage="1" showErrorMessage="1" prompt="Automatically determined weekday" sqref="C3:H3" xr:uid="{00000000-0002-0000-0600-000000000000}"/>
  </dataValidations>
  <printOptions horizontalCentered="1"/>
  <pageMargins left="0.25" right="0.25" top="0.5" bottom="0.5" header="0.3" footer="0.3"/>
  <pageSetup scale="91"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6951D-35F6-4770-9251-877FDBBC81C6}">
  <sheetPr>
    <tabColor theme="7" tint="0.59999389629810485"/>
    <pageSetUpPr fitToPage="1"/>
  </sheetPr>
  <dimension ref="B1:I15"/>
  <sheetViews>
    <sheetView showGridLines="0" topLeftCell="A2" workbookViewId="0">
      <selection activeCell="N9" sqref="N9"/>
    </sheetView>
  </sheetViews>
  <sheetFormatPr defaultColWidth="10" defaultRowHeight="15" x14ac:dyDescent="0.25"/>
  <cols>
    <col min="1" max="1" width="1.85546875" style="1" customWidth="1"/>
    <col min="2" max="8" width="19" style="1" customWidth="1"/>
    <col min="9" max="9" width="1.85546875" style="1" customWidth="1"/>
    <col min="10" max="10" width="9.85546875" style="1" customWidth="1"/>
    <col min="11" max="16384" width="10" style="1"/>
  </cols>
  <sheetData>
    <row r="1" spans="2:9" ht="9" customHeight="1" x14ac:dyDescent="0.25">
      <c r="I1" s="1" t="s">
        <v>22</v>
      </c>
    </row>
    <row r="2" spans="2:9" ht="96" customHeight="1" x14ac:dyDescent="0.25">
      <c r="B2" s="298" t="str">
        <f>"August "&amp;CalendarYear</f>
        <v>August 2027</v>
      </c>
      <c r="C2" s="298"/>
      <c r="D2" s="298"/>
      <c r="E2" s="305" t="s">
        <v>23</v>
      </c>
      <c r="F2" s="305"/>
      <c r="G2" s="305"/>
      <c r="H2" s="305"/>
    </row>
    <row r="3" spans="2:9" s="9" customFormat="1" ht="24" customHeight="1" x14ac:dyDescent="0.25">
      <c r="B3" s="12" t="str">
        <f>WeekStart</f>
        <v>Monday</v>
      </c>
      <c r="C3" s="11" t="str">
        <f t="shared" ref="C3:H3" si="0">TEXT(C4,"dddd")</f>
        <v>Tuesday</v>
      </c>
      <c r="D3" s="11" t="str">
        <f t="shared" si="0"/>
        <v>Wednesday</v>
      </c>
      <c r="E3" s="11" t="str">
        <f t="shared" si="0"/>
        <v>Thursday</v>
      </c>
      <c r="F3" s="11" t="str">
        <f t="shared" si="0"/>
        <v>Friday</v>
      </c>
      <c r="G3" s="11" t="str">
        <f t="shared" si="0"/>
        <v>Saturday</v>
      </c>
      <c r="H3" s="10" t="str">
        <f t="shared" si="0"/>
        <v>Sunday</v>
      </c>
    </row>
    <row r="4" spans="2:9" s="4" customFormat="1" ht="24" customHeight="1" x14ac:dyDescent="0.25">
      <c r="B4" s="8">
        <f t="array" ref="B4:H4">DaysAndWeeks+DATE(CalendarYear,8,1)-WEEKDAY(DATE(CalendarYear,8,1),(WeekStart="Monday")+1)+1</f>
        <v>46594</v>
      </c>
      <c r="C4" s="8">
        <v>46595</v>
      </c>
      <c r="D4" s="8">
        <v>46596</v>
      </c>
      <c r="E4" s="8">
        <v>46597</v>
      </c>
      <c r="F4" s="8">
        <v>46598</v>
      </c>
      <c r="G4" s="123">
        <v>46599</v>
      </c>
      <c r="H4" s="123">
        <v>46600</v>
      </c>
    </row>
    <row r="5" spans="2:9" s="2" customFormat="1" ht="55.5" customHeight="1" x14ac:dyDescent="0.25">
      <c r="B5" s="465" t="s">
        <v>50</v>
      </c>
      <c r="C5" s="466"/>
      <c r="D5" s="466"/>
      <c r="E5" s="466"/>
      <c r="F5" s="467"/>
      <c r="G5" s="124"/>
      <c r="H5" s="124"/>
    </row>
    <row r="6" spans="2:9" s="4" customFormat="1" ht="24" customHeight="1" x14ac:dyDescent="0.25">
      <c r="B6" s="5">
        <f t="array" ref="B6:H6">DaysAndWeeks+DATE(CalendarYear,8,1)-WEEKDAY(DATE(CalendarYear,8,1),(WeekStart="Monday")+1)+8</f>
        <v>46601</v>
      </c>
      <c r="C6" s="5">
        <v>46602</v>
      </c>
      <c r="D6" s="5">
        <v>46603</v>
      </c>
      <c r="E6" s="5">
        <v>46604</v>
      </c>
      <c r="F6" s="5">
        <v>46605</v>
      </c>
      <c r="G6" s="89">
        <v>46606</v>
      </c>
      <c r="H6" s="89">
        <v>46607</v>
      </c>
    </row>
    <row r="7" spans="2:9" s="2" customFormat="1" ht="56.1" customHeight="1" x14ac:dyDescent="0.25">
      <c r="B7" s="465" t="s">
        <v>50</v>
      </c>
      <c r="C7" s="466"/>
      <c r="D7" s="466"/>
      <c r="E7" s="466"/>
      <c r="F7" s="467"/>
      <c r="G7" s="125"/>
      <c r="H7" s="125"/>
    </row>
    <row r="8" spans="2:9" s="4" customFormat="1" ht="24" customHeight="1" x14ac:dyDescent="0.25">
      <c r="B8" s="7">
        <f t="array" ref="B8:H8">DaysAndWeeks+DATE(CalendarYear,8,1)-WEEKDAY(DATE(CalendarYear,8,1),(WeekStart="Monday")+1)+15</f>
        <v>46608</v>
      </c>
      <c r="C8" s="7">
        <v>46609</v>
      </c>
      <c r="D8" s="7">
        <v>46610</v>
      </c>
      <c r="E8" s="7">
        <v>46611</v>
      </c>
      <c r="F8" s="7">
        <v>46612</v>
      </c>
      <c r="G8" s="90">
        <v>46613</v>
      </c>
      <c r="H8" s="90">
        <v>46614</v>
      </c>
    </row>
    <row r="9" spans="2:9" s="2" customFormat="1" ht="56.1" customHeight="1" thickBot="1" x14ac:dyDescent="0.3">
      <c r="B9" s="468" t="s">
        <v>50</v>
      </c>
      <c r="C9" s="469"/>
      <c r="D9" s="469"/>
      <c r="E9" s="470"/>
      <c r="F9" s="471"/>
      <c r="G9" s="124"/>
      <c r="H9" s="124"/>
    </row>
    <row r="10" spans="2:9" s="4" customFormat="1" ht="24" customHeight="1" thickTop="1" x14ac:dyDescent="0.25">
      <c r="B10" s="43">
        <f t="array" ref="B10:H10">DaysAndWeeks+DATE(CalendarYear,8,1)-WEEKDAY(DATE(CalendarYear,8,1),(WeekStart="Monday")+1)+22</f>
        <v>46615</v>
      </c>
      <c r="C10" s="43">
        <v>46616</v>
      </c>
      <c r="D10" s="46">
        <v>46617</v>
      </c>
      <c r="E10" s="47">
        <v>46618</v>
      </c>
      <c r="F10" s="48">
        <v>46619</v>
      </c>
      <c r="G10" s="89">
        <v>46620</v>
      </c>
      <c r="H10" s="89">
        <v>46621</v>
      </c>
    </row>
    <row r="11" spans="2:9" s="2" customFormat="1" ht="56.1" customHeight="1" thickBot="1" x14ac:dyDescent="0.3">
      <c r="B11" s="472" t="s">
        <v>50</v>
      </c>
      <c r="C11" s="473"/>
      <c r="D11" s="473"/>
      <c r="E11" s="49" t="s">
        <v>51</v>
      </c>
      <c r="F11" s="41"/>
      <c r="G11" s="125"/>
      <c r="H11" s="125"/>
    </row>
    <row r="12" spans="2:9" s="4" customFormat="1" ht="24" customHeight="1" thickTop="1" x14ac:dyDescent="0.25">
      <c r="B12" s="7">
        <f t="array" ref="B12:H12">DaysAndWeeks+DATE(CalendarYear,8,1)-WEEKDAY(DATE(CalendarYear,8,1),(WeekStart="Monday")+1)+29</f>
        <v>46622</v>
      </c>
      <c r="C12" s="7">
        <v>46623</v>
      </c>
      <c r="D12" s="7">
        <v>46624</v>
      </c>
      <c r="E12" s="45">
        <v>46625</v>
      </c>
      <c r="F12" s="7">
        <v>46626</v>
      </c>
      <c r="G12" s="90">
        <v>46627</v>
      </c>
      <c r="H12" s="90">
        <v>46628</v>
      </c>
    </row>
    <row r="13" spans="2:9" s="2" customFormat="1" ht="56.1" customHeight="1" thickBot="1" x14ac:dyDescent="0.3">
      <c r="B13" s="6"/>
      <c r="C13" s="6"/>
      <c r="D13" s="6"/>
      <c r="E13" s="6"/>
      <c r="F13" s="6"/>
      <c r="G13" s="124"/>
      <c r="H13" s="124"/>
    </row>
    <row r="14" spans="2:9" s="4" customFormat="1" ht="24" customHeight="1" x14ac:dyDescent="0.25">
      <c r="B14" s="5">
        <f t="array" ref="B14:C14">DaysAndWeeks+DATE(CalendarYear,8,1)-WEEKDAY(DATE(CalendarYear,8,1),(WeekStart="Monday")+1)+36</f>
        <v>46629</v>
      </c>
      <c r="C14" s="5">
        <v>46630</v>
      </c>
      <c r="D14" s="430" t="s">
        <v>25</v>
      </c>
      <c r="E14" s="431"/>
      <c r="F14" s="431"/>
      <c r="G14" s="431"/>
      <c r="H14" s="432"/>
    </row>
    <row r="15" spans="2:9" s="2" customFormat="1" ht="56.1" customHeight="1" thickBot="1" x14ac:dyDescent="0.3">
      <c r="B15" s="3"/>
      <c r="C15" s="3"/>
      <c r="D15" s="302" t="s">
        <v>21</v>
      </c>
      <c r="E15" s="303"/>
      <c r="F15" s="303"/>
      <c r="G15" s="303"/>
      <c r="H15" s="304"/>
    </row>
  </sheetData>
  <mergeCells count="8">
    <mergeCell ref="B2:D2"/>
    <mergeCell ref="D14:H14"/>
    <mergeCell ref="D15:H15"/>
    <mergeCell ref="E2:H2"/>
    <mergeCell ref="B5:F5"/>
    <mergeCell ref="B7:F7"/>
    <mergeCell ref="B9:F9"/>
    <mergeCell ref="B11:D11"/>
  </mergeCells>
  <conditionalFormatting sqref="B4:G4">
    <cfRule type="expression" dxfId="2" priority="1">
      <formula>DAY(B4)&gt;8</formula>
    </cfRule>
  </conditionalFormatting>
  <conditionalFormatting sqref="B12:H12 B14:C14">
    <cfRule type="expression" dxfId="1" priority="2">
      <formula>AND(DAY(B12)&gt;=1,DAY(B12)&lt;=15)</formula>
    </cfRule>
  </conditionalFormatting>
  <dataValidations count="7">
    <dataValidation allowBlank="1" showInputMessage="1" showErrorMessage="1" prompt="This row &amp; rows 6, 8, 10, 12 &amp; 14 contain calendar days of the week. If this cell doesn’t contain the number 1, then it is a day from the previous month. Enter notes in cell D15." sqref="B4" xr:uid="{00000000-0002-0000-0700-000007000000}"/>
    <dataValidation allowBlank="1" showInputMessage="1" prompt="Enter monthly Notes in this cell" sqref="D15:H15" xr:uid="{729B092A-8D6C-483F-9F75-414AD8397080}"/>
    <dataValidation allowBlank="1" showInputMessage="1" prompt="Enter monthly Notes in cell below" sqref="D14:H14" xr:uid="{2F359732-958C-4FED-97F3-01D92C5611E7}"/>
    <dataValidation allowBlank="1" showInputMessage="1" showErrorMessage="1" prompt="This row contains weekday names for this calendar. This cell contains the starting day of the week. To change week start day, select a new weekday in January worksheet cell L5." sqref="B3" xr:uid="{00000000-0002-0000-0700-000003000000}"/>
    <dataValidation allowBlank="1" showInputMessage="1" showErrorMessage="1" prompt="August month calendar" sqref="A1" xr:uid="{00000000-0002-0000-0700-000002000000}"/>
    <dataValidation allowBlank="1" showInputMessage="1" showErrorMessage="1" prompt="The year in this cell is automatically updated based on year entered in January worksheet. Calendar below has dates for previous and next month with lighter font shade" sqref="B2:D2" xr:uid="{00000000-0002-0000-0700-000001000000}"/>
    <dataValidation allowBlank="1" showInputMessage="1" showErrorMessage="1" prompt="Automatically determined weekday" sqref="C3:H3" xr:uid="{00000000-0002-0000-0700-000000000000}"/>
  </dataValidations>
  <printOptions horizontalCentered="1"/>
  <pageMargins left="0.25" right="0.25" top="0.5" bottom="0.5" header="0.3" footer="0.3"/>
  <pageSetup scale="91"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40083-25E7-475B-AF1A-08AF66517387}">
  <dimension ref="A1:B9"/>
  <sheetViews>
    <sheetView workbookViewId="0">
      <selection activeCell="H14" sqref="H14"/>
    </sheetView>
  </sheetViews>
  <sheetFormatPr defaultRowHeight="15" x14ac:dyDescent="0.25"/>
  <cols>
    <col min="1" max="2" width="17.85546875" customWidth="1"/>
  </cols>
  <sheetData>
    <row r="1" spans="1:2" ht="15.75" x14ac:dyDescent="0.25">
      <c r="A1" s="476" t="s">
        <v>52</v>
      </c>
      <c r="B1" s="477"/>
    </row>
    <row r="2" spans="1:2" ht="15.75" x14ac:dyDescent="0.25">
      <c r="A2" s="474" t="s">
        <v>53</v>
      </c>
      <c r="B2" s="475"/>
    </row>
    <row r="3" spans="1:2" x14ac:dyDescent="0.25">
      <c r="A3" s="37" t="s">
        <v>54</v>
      </c>
      <c r="B3" s="38" t="s">
        <v>55</v>
      </c>
    </row>
    <row r="4" spans="1:2" ht="15.75" thickBot="1" x14ac:dyDescent="0.3">
      <c r="A4" s="39">
        <v>2026</v>
      </c>
      <c r="B4" s="40" t="s">
        <v>56</v>
      </c>
    </row>
    <row r="5" spans="1:2" ht="15.75" thickBot="1" x14ac:dyDescent="0.3"/>
    <row r="6" spans="1:2" ht="15.75" x14ac:dyDescent="0.25">
      <c r="A6" s="476" t="s">
        <v>57</v>
      </c>
      <c r="B6" s="477"/>
    </row>
    <row r="7" spans="1:2" ht="15.75" x14ac:dyDescent="0.25">
      <c r="A7" s="474" t="s">
        <v>53</v>
      </c>
      <c r="B7" s="475"/>
    </row>
    <row r="8" spans="1:2" x14ac:dyDescent="0.25">
      <c r="A8" s="37" t="s">
        <v>54</v>
      </c>
      <c r="B8" s="38" t="s">
        <v>55</v>
      </c>
    </row>
    <row r="9" spans="1:2" ht="15.75" thickBot="1" x14ac:dyDescent="0.3">
      <c r="A9" s="39">
        <v>2027</v>
      </c>
      <c r="B9" s="40" t="s">
        <v>56</v>
      </c>
    </row>
  </sheetData>
  <mergeCells count="4">
    <mergeCell ref="A7:B7"/>
    <mergeCell ref="A6:B6"/>
    <mergeCell ref="A2:B2"/>
    <mergeCell ref="A1:B1"/>
  </mergeCells>
  <dataValidations count="5">
    <dataValidation type="list" errorStyle="warning" allowBlank="1" showInputMessage="1" showErrorMessage="1" error="Select a day from the list. Select CANCEL, then press ALT+DOWN ARROW to pick day from the drop-down list" prompt="Select week start day in this cell. Press ALT+DOWN ARROW to open drop-down list, press DOWN ARROW then ENTER to make selection" sqref="B9 B4" xr:uid="{00000000-0002-0000-0000-000000000000}">
      <formula1>"Sunday, Monday"</formula1>
    </dataValidation>
    <dataValidation allowBlank="1" showInputMessage="1" showErrorMessage="1" prompt="Enter year in cell below" sqref="A8 A3" xr:uid="{00000000-0002-0000-0000-000002000000}"/>
    <dataValidation allowBlank="1" showInputMessage="1" showErrorMessage="1" prompt="Select week start day in cell below" sqref="B8 B3" xr:uid="{00000000-0002-0000-0000-000003000000}"/>
    <dataValidation allowBlank="1" showInputMessage="1" showErrorMessage="1" prompt="Enter year in this cell" sqref="A9 A4" xr:uid="{00000000-0002-0000-0000-000004000000}"/>
    <dataValidation allowBlank="1" showInputMessage="1" showErrorMessage="1" prompt="Enter year and select calendar start day in cells below. These Calendar Settings cells will not print" sqref="A7 A2" xr:uid="{00000000-0002-0000-0000-00000C000000}"/>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66</vt:i4>
      </vt:variant>
    </vt:vector>
  </HeadingPairs>
  <TitlesOfParts>
    <vt:vector size="81" baseType="lpstr">
      <vt:lpstr>Exam Dates  </vt:lpstr>
      <vt:lpstr>August 2026</vt:lpstr>
      <vt:lpstr>September 2026</vt:lpstr>
      <vt:lpstr>October 2026</vt:lpstr>
      <vt:lpstr>November 2026</vt:lpstr>
      <vt:lpstr>December 2026</vt:lpstr>
      <vt:lpstr>January 2027</vt:lpstr>
      <vt:lpstr>February 2027</vt:lpstr>
      <vt:lpstr>March 2027</vt:lpstr>
      <vt:lpstr>April 2027</vt:lpstr>
      <vt:lpstr>May 2027</vt:lpstr>
      <vt:lpstr>June 2027</vt:lpstr>
      <vt:lpstr>July 2027</vt:lpstr>
      <vt:lpstr>August 2027</vt:lpstr>
      <vt:lpstr>Calendar Background Data </vt:lpstr>
      <vt:lpstr>'April 2027'!CalendarYear</vt:lpstr>
      <vt:lpstr>'August 2027'!CalendarYear</vt:lpstr>
      <vt:lpstr>'February 2027'!CalendarYear</vt:lpstr>
      <vt:lpstr>'January 2027'!CalendarYear</vt:lpstr>
      <vt:lpstr>'July 2027'!CalendarYear</vt:lpstr>
      <vt:lpstr>'June 2027'!CalendarYear</vt:lpstr>
      <vt:lpstr>'March 2027'!CalendarYear</vt:lpstr>
      <vt:lpstr>'May 2027'!CalendarYear</vt:lpstr>
      <vt:lpstr>CalendarYear</vt:lpstr>
      <vt:lpstr>ColumnTitleRegion1..H12.1</vt:lpstr>
      <vt:lpstr>ColumnTitleRegion1..H12.10</vt:lpstr>
      <vt:lpstr>ColumnTitleRegion1..H12.11</vt:lpstr>
      <vt:lpstr>ColumnTitleRegion1..H12.12</vt:lpstr>
      <vt:lpstr>ColumnTitleRegion1..H12.2</vt:lpstr>
      <vt:lpstr>ColumnTitleRegion1..H12.3</vt:lpstr>
      <vt:lpstr>ColumnTitleRegion1..H12.4</vt:lpstr>
      <vt:lpstr>ColumnTitleRegion1..H12.5</vt:lpstr>
      <vt:lpstr>ColumnTitleRegion1..H12.6</vt:lpstr>
      <vt:lpstr>ColumnTitleRegion1..H12.7</vt:lpstr>
      <vt:lpstr>'August 2027'!ColumnTitleRegion1..H12.8</vt:lpstr>
      <vt:lpstr>ColumnTitleRegion1..H12.8</vt:lpstr>
      <vt:lpstr>ColumnTitleRegion1..H12.9</vt:lpstr>
      <vt:lpstr>ColumnTitleRegion2..C14.1</vt:lpstr>
      <vt:lpstr>ColumnTitleRegion2..C14.10</vt:lpstr>
      <vt:lpstr>ColumnTitleRegion2..C14.11</vt:lpstr>
      <vt:lpstr>ColumnTitleRegion2..C14.12</vt:lpstr>
      <vt:lpstr>ColumnTitleRegion2..C14.2</vt:lpstr>
      <vt:lpstr>ColumnTitleRegion2..C14.3</vt:lpstr>
      <vt:lpstr>ColumnTitleRegion2..C14.4</vt:lpstr>
      <vt:lpstr>ColumnTitleRegion2..C14.5</vt:lpstr>
      <vt:lpstr>ColumnTitleRegion2..C14.6</vt:lpstr>
      <vt:lpstr>ColumnTitleRegion2..C14.7</vt:lpstr>
      <vt:lpstr>'August 2027'!ColumnTitleRegion2..C14.8</vt:lpstr>
      <vt:lpstr>ColumnTitleRegion2..C14.8</vt:lpstr>
      <vt:lpstr>ColumnTitleRegion2..C14.9</vt:lpstr>
      <vt:lpstr>'April 2027'!Print_Area</vt:lpstr>
      <vt:lpstr>'August 2026'!Print_Area</vt:lpstr>
      <vt:lpstr>'August 2027'!Print_Area</vt:lpstr>
      <vt:lpstr>'December 2026'!Print_Area</vt:lpstr>
      <vt:lpstr>'February 2027'!Print_Area</vt:lpstr>
      <vt:lpstr>'January 2027'!Print_Area</vt:lpstr>
      <vt:lpstr>'July 2027'!Print_Area</vt:lpstr>
      <vt:lpstr>'June 2027'!Print_Area</vt:lpstr>
      <vt:lpstr>'March 2027'!Print_Area</vt:lpstr>
      <vt:lpstr>'May 2027'!Print_Area</vt:lpstr>
      <vt:lpstr>'November 2026'!Print_Area</vt:lpstr>
      <vt:lpstr>'October 2026'!Print_Area</vt:lpstr>
      <vt:lpstr>'September 2026'!Print_Area</vt:lpstr>
      <vt:lpstr>'April 2027'!RowTitleRegion1..K3</vt:lpstr>
      <vt:lpstr>'August 2027'!RowTitleRegion1..K3</vt:lpstr>
      <vt:lpstr>'February 2027'!RowTitleRegion1..K3</vt:lpstr>
      <vt:lpstr>'January 2027'!RowTitleRegion1..K3</vt:lpstr>
      <vt:lpstr>'July 2027'!RowTitleRegion1..K3</vt:lpstr>
      <vt:lpstr>'June 2027'!RowTitleRegion1..K3</vt:lpstr>
      <vt:lpstr>'March 2027'!RowTitleRegion1..K3</vt:lpstr>
      <vt:lpstr>'May 2027'!RowTitleRegion1..K3</vt:lpstr>
      <vt:lpstr>RowTitleRegion1..K3</vt:lpstr>
      <vt:lpstr>'April 2027'!WeekStart</vt:lpstr>
      <vt:lpstr>'August 2027'!WeekStart</vt:lpstr>
      <vt:lpstr>'February 2027'!WeekStart</vt:lpstr>
      <vt:lpstr>'January 2027'!WeekStart</vt:lpstr>
      <vt:lpstr>'July 2027'!WeekStart</vt:lpstr>
      <vt:lpstr>'June 2027'!WeekStart</vt:lpstr>
      <vt:lpstr>'March 2027'!WeekStart</vt:lpstr>
      <vt:lpstr>'May 2027'!WeekStart</vt:lpstr>
      <vt:lpstr>WeekStart</vt:lpstr>
    </vt:vector>
  </TitlesOfParts>
  <Manager/>
  <Company>ST MARTINS CATHOLIC ACADEMY CV13 6BF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Hickey</dc:creator>
  <cp:keywords/>
  <dc:description/>
  <cp:lastModifiedBy>J Hickey</cp:lastModifiedBy>
  <cp:revision/>
  <cp:lastPrinted>2026-09-22T13:07:37Z</cp:lastPrinted>
  <dcterms:created xsi:type="dcterms:W3CDTF">2022-09-23T08:26:26Z</dcterms:created>
  <dcterms:modified xsi:type="dcterms:W3CDTF">2026-09-22T13:23:37Z</dcterms:modified>
  <cp:category/>
  <cp:contentStatus/>
</cp:coreProperties>
</file>